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C:\Users\ssinha\Downloads\"/>
    </mc:Choice>
  </mc:AlternateContent>
  <xr:revisionPtr revIDLastSave="0" documentId="13_ncr:1_{033F1342-76D0-4A85-8A55-A59A1DAF226C}" xr6:coauthVersionLast="47" xr6:coauthVersionMax="47" xr10:uidLastSave="{00000000-0000-0000-0000-000000000000}"/>
  <bookViews>
    <workbookView xWindow="-120" yWindow="-120" windowWidth="29040" windowHeight="15840" firstSheet="6" activeTab="9" xr2:uid="{F79D7A01-003F-41BD-B697-B7A67D698626}"/>
  </bookViews>
  <sheets>
    <sheet name="Disclaimers" sheetId="44" r:id="rId1"/>
    <sheet name="1 Balance Sheet" sheetId="30" r:id="rId2"/>
    <sheet name="2 Stmt. of Operations" sheetId="41" r:id="rId3"/>
    <sheet name="3 Stmt. of Cash Flows" sheetId="43" r:id="rId4"/>
    <sheet name="4 Supplemental Financial Data" sheetId="35" r:id="rId5"/>
    <sheet name="5 GAAP to Non GAAP Net Income" sheetId="37" r:id="rId6"/>
    <sheet name="6 GAAP NI toEBITDA toAdj EBITDA" sheetId="38" r:id="rId7"/>
    <sheet name="7 GAAP to Non GAAP Fin Measures" sheetId="39" r:id="rId8"/>
    <sheet name="8 GAAP to Non-GAAP to Cash GP" sheetId="40" r:id="rId9"/>
    <sheet name="9 Additional Capex data " sheetId="42" r:id="rId10"/>
  </sheets>
  <externalReferences>
    <externalReference r:id="rId11"/>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3" hidden="1">44930.8545833333</definedName>
    <definedName name="IQ_NAMES_REVISION_DATE_" hidden="1">44930.8545833333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'1 Balance Sheet'!$A$1:$S$51</definedName>
    <definedName name="_xlnm.Print_Area" localSheetId="2">'2 Stmt. of Operations'!$A$1:$AE$47</definedName>
    <definedName name="_xlnm.Print_Area" localSheetId="3">'3 Stmt. of Cash Flows'!$B$1:$T$63</definedName>
    <definedName name="_xlnm.Print_Area" localSheetId="4">'4 Supplemental Financial Data'!$A$1:$AD$46</definedName>
    <definedName name="_xlnm.Print_Area" localSheetId="5">'5 GAAP to Non GAAP Net Income'!$A$1:$BI$23</definedName>
    <definedName name="_xlnm.Print_Area" localSheetId="6">'6 GAAP NI toEBITDA toAdj EBITDA'!$A$1:$AE$24</definedName>
    <definedName name="_xlnm.Print_Area" localSheetId="7">'7 GAAP to Non GAAP Fin Measures'!$A$1:$AE$69</definedName>
    <definedName name="_xlnm.Print_Area" localSheetId="8">'8 GAAP to Non-GAAP to Cash GP'!$A$1:$AD$19</definedName>
    <definedName name="_xlnm.Print_Area" localSheetId="9">'9 Additional Capex data '!$A$1:$AE$18</definedName>
    <definedName name="_xlnm.Print_Area" localSheetId="0">Disclaimers!$A$1:$AA$19</definedName>
  </definedNames>
  <calcPr calcId="191029"/>
  <customWorkbookViews>
    <customWorkbookView name="Valued Employee - Personal View" guid="{775141A1-E1C4-4CD8-A529-BF6790BB4174}" mergeInterval="0" personalView="1" maximized="1" xWindow="1" yWindow="1" windowWidth="1680" windowHeight="82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40" l="1"/>
  <c r="D11" i="40"/>
  <c r="F11" i="40"/>
  <c r="H11" i="40"/>
  <c r="H14" i="40" s="1"/>
  <c r="J11" i="40"/>
  <c r="L11" i="40"/>
  <c r="L14" i="40" s="1"/>
  <c r="N11" i="40"/>
  <c r="N14" i="40" s="1"/>
  <c r="P11" i="40"/>
  <c r="R11" i="40"/>
  <c r="T11" i="40"/>
  <c r="V11" i="40"/>
  <c r="X11" i="40"/>
  <c r="Z11" i="40"/>
  <c r="AB11" i="40"/>
  <c r="AD11" i="40"/>
  <c r="B12" i="40"/>
  <c r="D12" i="40"/>
  <c r="F12" i="40"/>
  <c r="F14" i="40" s="1"/>
  <c r="H12" i="40"/>
  <c r="J12" i="40"/>
  <c r="L12" i="40"/>
  <c r="N12" i="40"/>
  <c r="P12" i="40"/>
  <c r="P14" i="40" s="1"/>
  <c r="R12" i="40"/>
  <c r="T12" i="40"/>
  <c r="V12" i="40"/>
  <c r="V14" i="40" s="1"/>
  <c r="X12" i="40"/>
  <c r="Z12" i="40"/>
  <c r="AB12" i="40"/>
  <c r="AD12" i="40"/>
  <c r="B13" i="40"/>
  <c r="B14" i="40" s="1"/>
  <c r="D13" i="40"/>
  <c r="F13" i="40"/>
  <c r="H13" i="40"/>
  <c r="J13" i="40"/>
  <c r="L13" i="40"/>
  <c r="N13" i="40"/>
  <c r="P13" i="40"/>
  <c r="R13" i="40"/>
  <c r="T13" i="40"/>
  <c r="V13" i="40"/>
  <c r="X13" i="40"/>
  <c r="Z13" i="40"/>
  <c r="AB13" i="40"/>
  <c r="AD13" i="40"/>
  <c r="D14" i="40"/>
  <c r="J14" i="40"/>
  <c r="R14" i="40"/>
  <c r="R18" i="40" s="1"/>
  <c r="R19" i="40" s="1"/>
  <c r="T14" i="40"/>
  <c r="X14" i="40"/>
  <c r="X15" i="40" s="1"/>
  <c r="Z14" i="40"/>
  <c r="AB14" i="40"/>
  <c r="AD14" i="40"/>
  <c r="AD18" i="40" s="1"/>
  <c r="AD19" i="40" s="1"/>
  <c r="D15" i="40"/>
  <c r="J15" i="40"/>
  <c r="T15" i="40"/>
  <c r="Z15" i="40"/>
  <c r="AB15" i="40"/>
  <c r="AD15" i="40"/>
  <c r="B17" i="40"/>
  <c r="C17" i="40"/>
  <c r="D17" i="40"/>
  <c r="E17" i="40"/>
  <c r="F17" i="40"/>
  <c r="G17" i="40"/>
  <c r="H17" i="40"/>
  <c r="I17" i="40"/>
  <c r="J17" i="40"/>
  <c r="K17" i="40"/>
  <c r="L17" i="40"/>
  <c r="M17" i="40"/>
  <c r="N17" i="40"/>
  <c r="O17" i="40"/>
  <c r="P17" i="40"/>
  <c r="Q17" i="40"/>
  <c r="R17" i="40"/>
  <c r="S17" i="40"/>
  <c r="T17" i="40"/>
  <c r="U17" i="40"/>
  <c r="V17" i="40"/>
  <c r="W17" i="40"/>
  <c r="X17" i="40"/>
  <c r="X18" i="40" s="1"/>
  <c r="X19" i="40" s="1"/>
  <c r="Y17" i="40"/>
  <c r="Z17" i="40"/>
  <c r="AA17" i="40"/>
  <c r="AB17" i="40"/>
  <c r="AC17" i="40"/>
  <c r="AD17" i="40"/>
  <c r="D18" i="40"/>
  <c r="D19" i="40" s="1"/>
  <c r="J18" i="40"/>
  <c r="J19" i="40" s="1"/>
  <c r="T18" i="40"/>
  <c r="T19" i="40" s="1"/>
  <c r="Z18" i="40"/>
  <c r="Z19" i="40" s="1"/>
  <c r="AB18" i="40"/>
  <c r="AB19" i="40" s="1"/>
  <c r="C11" i="39"/>
  <c r="E11" i="39"/>
  <c r="G11" i="39"/>
  <c r="I11" i="39"/>
  <c r="I14" i="39" s="1"/>
  <c r="I15" i="39" s="1"/>
  <c r="K11" i="39"/>
  <c r="K14" i="39" s="1"/>
  <c r="K15" i="39" s="1"/>
  <c r="M11" i="39"/>
  <c r="O11" i="39"/>
  <c r="Q11" i="39"/>
  <c r="Q14" i="39" s="1"/>
  <c r="Q15" i="39" s="1"/>
  <c r="S11" i="39"/>
  <c r="U11" i="39"/>
  <c r="W11" i="39"/>
  <c r="Y11" i="39"/>
  <c r="Y14" i="39" s="1"/>
  <c r="Y15" i="39" s="1"/>
  <c r="AA11" i="39"/>
  <c r="AA14" i="39" s="1"/>
  <c r="AA15" i="39" s="1"/>
  <c r="AC11" i="39"/>
  <c r="AE11" i="39"/>
  <c r="C12" i="39"/>
  <c r="C14" i="39" s="1"/>
  <c r="C15" i="39" s="1"/>
  <c r="E12" i="39"/>
  <c r="G12" i="39"/>
  <c r="I12" i="39"/>
  <c r="K12" i="39"/>
  <c r="M12" i="39"/>
  <c r="M14" i="39" s="1"/>
  <c r="M15" i="39" s="1"/>
  <c r="O12" i="39"/>
  <c r="Q12" i="39"/>
  <c r="S12" i="39"/>
  <c r="S14" i="39" s="1"/>
  <c r="S15" i="39" s="1"/>
  <c r="U12" i="39"/>
  <c r="W12" i="39"/>
  <c r="Y12" i="39"/>
  <c r="AA12" i="39"/>
  <c r="AC12" i="39"/>
  <c r="AC14" i="39" s="1"/>
  <c r="AC15" i="39" s="1"/>
  <c r="AE12" i="39"/>
  <c r="C13" i="39"/>
  <c r="E13" i="39"/>
  <c r="E39" i="39" s="1"/>
  <c r="E46" i="39" s="1"/>
  <c r="E60" i="39" s="1"/>
  <c r="G13" i="39"/>
  <c r="I13" i="39"/>
  <c r="K13" i="39"/>
  <c r="M13" i="39"/>
  <c r="O13" i="39"/>
  <c r="Q13" i="39"/>
  <c r="S13" i="39"/>
  <c r="U13" i="39"/>
  <c r="U39" i="39" s="1"/>
  <c r="U46" i="39" s="1"/>
  <c r="U60" i="39" s="1"/>
  <c r="W13" i="39"/>
  <c r="Y13" i="39"/>
  <c r="AA13" i="39"/>
  <c r="AC13" i="39"/>
  <c r="AE13" i="39"/>
  <c r="G14" i="39"/>
  <c r="G15" i="39" s="1"/>
  <c r="O14" i="39"/>
  <c r="O15" i="39" s="1"/>
  <c r="W14" i="39"/>
  <c r="W15" i="39" s="1"/>
  <c r="AE14" i="39"/>
  <c r="AE15" i="39" s="1"/>
  <c r="C17" i="39"/>
  <c r="C20" i="39" s="1"/>
  <c r="E17" i="39"/>
  <c r="E20" i="39" s="1"/>
  <c r="G17" i="39"/>
  <c r="G20" i="39" s="1"/>
  <c r="I17" i="39"/>
  <c r="K17" i="39"/>
  <c r="K20" i="39" s="1"/>
  <c r="M17" i="39"/>
  <c r="O17" i="39"/>
  <c r="Q17" i="39"/>
  <c r="S17" i="39"/>
  <c r="S20" i="39" s="1"/>
  <c r="U17" i="39"/>
  <c r="U20" i="39" s="1"/>
  <c r="W17" i="39"/>
  <c r="W20" i="39" s="1"/>
  <c r="Y17" i="39"/>
  <c r="AA17" i="39"/>
  <c r="AA20" i="39" s="1"/>
  <c r="AC17" i="39"/>
  <c r="AE17" i="39"/>
  <c r="C18" i="39"/>
  <c r="E18" i="39"/>
  <c r="E37" i="39" s="1"/>
  <c r="G18" i="39"/>
  <c r="I18" i="39"/>
  <c r="K18" i="39"/>
  <c r="M18" i="39"/>
  <c r="M20" i="39" s="1"/>
  <c r="O18" i="39"/>
  <c r="Q18" i="39"/>
  <c r="S18" i="39"/>
  <c r="U18" i="39"/>
  <c r="U37" i="39" s="1"/>
  <c r="W18" i="39"/>
  <c r="Y18" i="39"/>
  <c r="AA18" i="39"/>
  <c r="AC18" i="39"/>
  <c r="AC20" i="39" s="1"/>
  <c r="AE18" i="39"/>
  <c r="C19" i="39"/>
  <c r="E19" i="39"/>
  <c r="G19" i="39"/>
  <c r="I19" i="39"/>
  <c r="K19" i="39"/>
  <c r="M19" i="39"/>
  <c r="O19" i="39"/>
  <c r="O20" i="39" s="1"/>
  <c r="Q19" i="39"/>
  <c r="S19" i="39"/>
  <c r="U19" i="39"/>
  <c r="W19" i="39"/>
  <c r="Y19" i="39"/>
  <c r="AA19" i="39"/>
  <c r="AC19" i="39"/>
  <c r="AE19" i="39"/>
  <c r="AE20" i="39" s="1"/>
  <c r="I20" i="39"/>
  <c r="Q20" i="39"/>
  <c r="Y20" i="39"/>
  <c r="C22" i="39"/>
  <c r="C25" i="39" s="1"/>
  <c r="E22" i="39"/>
  <c r="G22" i="39"/>
  <c r="I22" i="39"/>
  <c r="K22" i="39"/>
  <c r="K25" i="39" s="1"/>
  <c r="M22" i="39"/>
  <c r="M25" i="39" s="1"/>
  <c r="O22" i="39"/>
  <c r="O25" i="39" s="1"/>
  <c r="Q22" i="39"/>
  <c r="S22" i="39"/>
  <c r="S25" i="39" s="1"/>
  <c r="U22" i="39"/>
  <c r="W22" i="39"/>
  <c r="Y22" i="39"/>
  <c r="AA22" i="39"/>
  <c r="AA25" i="39" s="1"/>
  <c r="AC22" i="39"/>
  <c r="AC25" i="39" s="1"/>
  <c r="AE22" i="39"/>
  <c r="AE25" i="39" s="1"/>
  <c r="C23" i="39"/>
  <c r="E23" i="39"/>
  <c r="E25" i="39" s="1"/>
  <c r="G23" i="39"/>
  <c r="I23" i="39"/>
  <c r="K23" i="39"/>
  <c r="M23" i="39"/>
  <c r="O23" i="39"/>
  <c r="O37" i="39" s="1"/>
  <c r="Q23" i="39"/>
  <c r="S23" i="39"/>
  <c r="U23" i="39"/>
  <c r="U25" i="39" s="1"/>
  <c r="W23" i="39"/>
  <c r="Y23" i="39"/>
  <c r="AA23" i="39"/>
  <c r="AC23" i="39"/>
  <c r="AE23" i="39"/>
  <c r="AE37" i="39" s="1"/>
  <c r="C24" i="39"/>
  <c r="E24" i="39"/>
  <c r="G24" i="39"/>
  <c r="G25" i="39" s="1"/>
  <c r="I24" i="39"/>
  <c r="K24" i="39"/>
  <c r="M24" i="39"/>
  <c r="O24" i="39"/>
  <c r="O39" i="39" s="1"/>
  <c r="O46" i="39" s="1"/>
  <c r="O60" i="39" s="1"/>
  <c r="Q24" i="39"/>
  <c r="Q39" i="39" s="1"/>
  <c r="Q46" i="39" s="1"/>
  <c r="Q60" i="39" s="1"/>
  <c r="S24" i="39"/>
  <c r="U24" i="39"/>
  <c r="W24" i="39"/>
  <c r="Y24" i="39"/>
  <c r="AA24" i="39"/>
  <c r="AC24" i="39"/>
  <c r="AE24" i="39"/>
  <c r="AE39" i="39" s="1"/>
  <c r="AE46" i="39" s="1"/>
  <c r="AE60" i="39" s="1"/>
  <c r="I25" i="39"/>
  <c r="Q25" i="39"/>
  <c r="W25" i="39"/>
  <c r="Y25" i="39"/>
  <c r="C27" i="39"/>
  <c r="C30" i="39" s="1"/>
  <c r="E27" i="39"/>
  <c r="E30" i="39" s="1"/>
  <c r="G27" i="39"/>
  <c r="G30" i="39" s="1"/>
  <c r="I27" i="39"/>
  <c r="K27" i="39"/>
  <c r="K30" i="39" s="1"/>
  <c r="M27" i="39"/>
  <c r="O27" i="39"/>
  <c r="Q27" i="39"/>
  <c r="S27" i="39"/>
  <c r="S30" i="39" s="1"/>
  <c r="U27" i="39"/>
  <c r="U30" i="39" s="1"/>
  <c r="W27" i="39"/>
  <c r="W30" i="39" s="1"/>
  <c r="Y27" i="39"/>
  <c r="AA27" i="39"/>
  <c r="AA30" i="39" s="1"/>
  <c r="AC27" i="39"/>
  <c r="AE27" i="39"/>
  <c r="C28" i="39"/>
  <c r="E28" i="39"/>
  <c r="G28" i="39"/>
  <c r="G37" i="39" s="1"/>
  <c r="G44" i="39" s="1"/>
  <c r="I28" i="39"/>
  <c r="K28" i="39"/>
  <c r="K37" i="39" s="1"/>
  <c r="M28" i="39"/>
  <c r="M30" i="39" s="1"/>
  <c r="O28" i="39"/>
  <c r="Q28" i="39"/>
  <c r="S28" i="39"/>
  <c r="U28" i="39"/>
  <c r="W28" i="39"/>
  <c r="W37" i="39" s="1"/>
  <c r="W44" i="39" s="1"/>
  <c r="Y28" i="39"/>
  <c r="AA28" i="39"/>
  <c r="AA37" i="39" s="1"/>
  <c r="AC28" i="39"/>
  <c r="AC30" i="39" s="1"/>
  <c r="AE28" i="39"/>
  <c r="C29" i="39"/>
  <c r="E29" i="39"/>
  <c r="G29" i="39"/>
  <c r="I29" i="39"/>
  <c r="K29" i="39"/>
  <c r="M29" i="39"/>
  <c r="O29" i="39"/>
  <c r="Q29" i="39"/>
  <c r="S29" i="39"/>
  <c r="U29" i="39"/>
  <c r="W29" i="39"/>
  <c r="Y29" i="39"/>
  <c r="AA29" i="39"/>
  <c r="AC29" i="39"/>
  <c r="AE29" i="39"/>
  <c r="I30" i="39"/>
  <c r="O30" i="39"/>
  <c r="Q30" i="39"/>
  <c r="Y30" i="39"/>
  <c r="AE30" i="39"/>
  <c r="C32" i="39"/>
  <c r="C34" i="39" s="1"/>
  <c r="E32" i="39"/>
  <c r="G32" i="39"/>
  <c r="I32" i="39"/>
  <c r="K32" i="39"/>
  <c r="K34" i="39" s="1"/>
  <c r="M32" i="39"/>
  <c r="M34" i="39" s="1"/>
  <c r="O32" i="39"/>
  <c r="Q32" i="39"/>
  <c r="Q34" i="39" s="1"/>
  <c r="S32" i="39"/>
  <c r="S34" i="39" s="1"/>
  <c r="U32" i="39"/>
  <c r="W32" i="39"/>
  <c r="Y32" i="39"/>
  <c r="AA32" i="39"/>
  <c r="AA34" i="39" s="1"/>
  <c r="AC32" i="39"/>
  <c r="AC34" i="39" s="1"/>
  <c r="AE32" i="39"/>
  <c r="C33" i="39"/>
  <c r="C38" i="39" s="1"/>
  <c r="C45" i="39" s="1"/>
  <c r="C59" i="39" s="1"/>
  <c r="E33" i="39"/>
  <c r="G33" i="39"/>
  <c r="I33" i="39"/>
  <c r="I34" i="39" s="1"/>
  <c r="K33" i="39"/>
  <c r="M33" i="39"/>
  <c r="M38" i="39" s="1"/>
  <c r="M45" i="39" s="1"/>
  <c r="M59" i="39" s="1"/>
  <c r="O33" i="39"/>
  <c r="O38" i="39" s="1"/>
  <c r="O45" i="39" s="1"/>
  <c r="O59" i="39" s="1"/>
  <c r="Q33" i="39"/>
  <c r="S33" i="39"/>
  <c r="S38" i="39" s="1"/>
  <c r="S45" i="39" s="1"/>
  <c r="S59" i="39" s="1"/>
  <c r="U33" i="39"/>
  <c r="W33" i="39"/>
  <c r="Y33" i="39"/>
  <c r="Y34" i="39" s="1"/>
  <c r="AA33" i="39"/>
  <c r="AC33" i="39"/>
  <c r="AC38" i="39" s="1"/>
  <c r="AC45" i="39" s="1"/>
  <c r="AC59" i="39" s="1"/>
  <c r="AE33" i="39"/>
  <c r="AE38" i="39" s="1"/>
  <c r="AE45" i="39" s="1"/>
  <c r="AE59" i="39" s="1"/>
  <c r="E34" i="39"/>
  <c r="G34" i="39"/>
  <c r="O34" i="39"/>
  <c r="U34" i="39"/>
  <c r="W34" i="39"/>
  <c r="AE34" i="39"/>
  <c r="C36" i="39"/>
  <c r="E36" i="39"/>
  <c r="G36" i="39"/>
  <c r="I36" i="39"/>
  <c r="I41" i="39" s="1"/>
  <c r="K36" i="39"/>
  <c r="M36" i="39"/>
  <c r="O36" i="39"/>
  <c r="Q36" i="39"/>
  <c r="S36" i="39"/>
  <c r="U36" i="39"/>
  <c r="W36" i="39"/>
  <c r="Y36" i="39"/>
  <c r="Y41" i="39" s="1"/>
  <c r="AA36" i="39"/>
  <c r="AC36" i="39"/>
  <c r="AE36" i="39"/>
  <c r="C37" i="39"/>
  <c r="C44" i="39" s="1"/>
  <c r="I37" i="39"/>
  <c r="I44" i="39" s="1"/>
  <c r="Q37" i="39"/>
  <c r="S37" i="39"/>
  <c r="S44" i="39" s="1"/>
  <c r="Y37" i="39"/>
  <c r="Y44" i="39" s="1"/>
  <c r="E38" i="39"/>
  <c r="E45" i="39" s="1"/>
  <c r="E59" i="39" s="1"/>
  <c r="G38" i="39"/>
  <c r="I38" i="39"/>
  <c r="K38" i="39"/>
  <c r="K45" i="39" s="1"/>
  <c r="K59" i="39" s="1"/>
  <c r="Q38" i="39"/>
  <c r="U38" i="39"/>
  <c r="U45" i="39" s="1"/>
  <c r="U59" i="39" s="1"/>
  <c r="W38" i="39"/>
  <c r="Y38" i="39"/>
  <c r="AA38" i="39"/>
  <c r="AA45" i="39" s="1"/>
  <c r="AA59" i="39" s="1"/>
  <c r="C39" i="39"/>
  <c r="G39" i="39"/>
  <c r="G46" i="39" s="1"/>
  <c r="G60" i="39" s="1"/>
  <c r="I39" i="39"/>
  <c r="K39" i="39"/>
  <c r="M39" i="39"/>
  <c r="M46" i="39" s="1"/>
  <c r="M60" i="39" s="1"/>
  <c r="S39" i="39"/>
  <c r="W39" i="39"/>
  <c r="W46" i="39" s="1"/>
  <c r="W60" i="39" s="1"/>
  <c r="Y39" i="39"/>
  <c r="AA39" i="39"/>
  <c r="AC39" i="39"/>
  <c r="AC46" i="39" s="1"/>
  <c r="AC60" i="39" s="1"/>
  <c r="C40" i="39"/>
  <c r="E40" i="39"/>
  <c r="G40" i="39"/>
  <c r="I40" i="39"/>
  <c r="I47" i="39" s="1"/>
  <c r="I61" i="39" s="1"/>
  <c r="K40" i="39"/>
  <c r="M40" i="39"/>
  <c r="O40" i="39"/>
  <c r="O47" i="39" s="1"/>
  <c r="O61" i="39" s="1"/>
  <c r="Q40" i="39"/>
  <c r="Q47" i="39" s="1"/>
  <c r="Q61" i="39" s="1"/>
  <c r="S40" i="39"/>
  <c r="U40" i="39"/>
  <c r="W40" i="39"/>
  <c r="Y40" i="39"/>
  <c r="Y47" i="39" s="1"/>
  <c r="Y61" i="39" s="1"/>
  <c r="AA40" i="39"/>
  <c r="AC40" i="39"/>
  <c r="AE40" i="39"/>
  <c r="AE47" i="39" s="1"/>
  <c r="AE61" i="39" s="1"/>
  <c r="C43" i="39"/>
  <c r="E43" i="39"/>
  <c r="G43" i="39"/>
  <c r="I43" i="39"/>
  <c r="K43" i="39"/>
  <c r="M43" i="39"/>
  <c r="O43" i="39"/>
  <c r="Q43" i="39"/>
  <c r="S43" i="39"/>
  <c r="U43" i="39"/>
  <c r="W43" i="39"/>
  <c r="Y43" i="39"/>
  <c r="AA43" i="39"/>
  <c r="AC43" i="39"/>
  <c r="AE43" i="39"/>
  <c r="Q44" i="39"/>
  <c r="G45" i="39"/>
  <c r="I45" i="39"/>
  <c r="I59" i="39" s="1"/>
  <c r="Q45" i="39"/>
  <c r="Q59" i="39" s="1"/>
  <c r="W45" i="39"/>
  <c r="Y45" i="39"/>
  <c r="Y59" i="39" s="1"/>
  <c r="C46" i="39"/>
  <c r="C60" i="39" s="1"/>
  <c r="I46" i="39"/>
  <c r="K46" i="39"/>
  <c r="K60" i="39" s="1"/>
  <c r="S46" i="39"/>
  <c r="S60" i="39" s="1"/>
  <c r="Y46" i="39"/>
  <c r="AA46" i="39"/>
  <c r="AA60" i="39" s="1"/>
  <c r="C47" i="39"/>
  <c r="E47" i="39"/>
  <c r="E61" i="39" s="1"/>
  <c r="G47" i="39"/>
  <c r="G61" i="39" s="1"/>
  <c r="K47" i="39"/>
  <c r="M47" i="39"/>
  <c r="M61" i="39" s="1"/>
  <c r="S47" i="39"/>
  <c r="U47" i="39"/>
  <c r="U61" i="39" s="1"/>
  <c r="W47" i="39"/>
  <c r="W61" i="39" s="1"/>
  <c r="AA47" i="39"/>
  <c r="AC47" i="39"/>
  <c r="AC61" i="39" s="1"/>
  <c r="C48" i="39"/>
  <c r="I48" i="39"/>
  <c r="K48" i="39"/>
  <c r="K62" i="39" s="1"/>
  <c r="M48" i="39"/>
  <c r="O48" i="39"/>
  <c r="U48" i="39"/>
  <c r="W48" i="39"/>
  <c r="W62" i="39" s="1"/>
  <c r="Y48" i="39"/>
  <c r="AA48" i="39"/>
  <c r="AC48" i="39"/>
  <c r="AE48" i="39"/>
  <c r="AE62" i="39" s="1"/>
  <c r="E49" i="39"/>
  <c r="G49" i="39"/>
  <c r="M49" i="39"/>
  <c r="M63" i="39" s="1"/>
  <c r="O49" i="39"/>
  <c r="Q49" i="39"/>
  <c r="S49" i="39"/>
  <c r="U49" i="39"/>
  <c r="AA49" i="39"/>
  <c r="AA63" i="39" s="1"/>
  <c r="AC49" i="39"/>
  <c r="AC63" i="39" s="1"/>
  <c r="AE49" i="39"/>
  <c r="C52" i="39"/>
  <c r="E52" i="39"/>
  <c r="E54" i="39" s="1"/>
  <c r="G52" i="39"/>
  <c r="I52" i="39"/>
  <c r="K52" i="39"/>
  <c r="K54" i="39" s="1"/>
  <c r="M52" i="39"/>
  <c r="O52" i="39"/>
  <c r="O54" i="39" s="1"/>
  <c r="Q52" i="39"/>
  <c r="S52" i="39"/>
  <c r="U52" i="39"/>
  <c r="U54" i="39" s="1"/>
  <c r="W52" i="39"/>
  <c r="Y52" i="39"/>
  <c r="AA52" i="39"/>
  <c r="AA54" i="39" s="1"/>
  <c r="AC52" i="39"/>
  <c r="AE52" i="39"/>
  <c r="AE54" i="39" s="1"/>
  <c r="C54" i="39"/>
  <c r="G54" i="39"/>
  <c r="I54" i="39"/>
  <c r="M54" i="39"/>
  <c r="Q54" i="39"/>
  <c r="S54" i="39"/>
  <c r="W54" i="39"/>
  <c r="Y54" i="39"/>
  <c r="AC54" i="39"/>
  <c r="C57" i="39"/>
  <c r="E57" i="39"/>
  <c r="G57" i="39"/>
  <c r="I57" i="39"/>
  <c r="K57" i="39"/>
  <c r="M57" i="39"/>
  <c r="O57" i="39"/>
  <c r="Q57" i="39"/>
  <c r="S57" i="39"/>
  <c r="U57" i="39"/>
  <c r="W57" i="39"/>
  <c r="Y57" i="39"/>
  <c r="AA57" i="39"/>
  <c r="AC57" i="39"/>
  <c r="AE57" i="39"/>
  <c r="G59" i="39"/>
  <c r="W59" i="39"/>
  <c r="I60" i="39"/>
  <c r="Y60" i="39"/>
  <c r="C61" i="39"/>
  <c r="K61" i="39"/>
  <c r="S61" i="39"/>
  <c r="AA61" i="39"/>
  <c r="C62" i="39"/>
  <c r="E62" i="39"/>
  <c r="G62" i="39"/>
  <c r="I62" i="39"/>
  <c r="M62" i="39"/>
  <c r="O62" i="39"/>
  <c r="Q62" i="39"/>
  <c r="S62" i="39"/>
  <c r="U62" i="39"/>
  <c r="Y62" i="39"/>
  <c r="AA62" i="39"/>
  <c r="AC62" i="39"/>
  <c r="C63" i="39"/>
  <c r="E63" i="39"/>
  <c r="G63" i="39"/>
  <c r="I63" i="39"/>
  <c r="K63" i="39"/>
  <c r="O63" i="39"/>
  <c r="Q63" i="39"/>
  <c r="S63" i="39"/>
  <c r="U63" i="39"/>
  <c r="W63" i="39"/>
  <c r="Y63" i="39"/>
  <c r="AE63" i="39"/>
  <c r="C66" i="39"/>
  <c r="E66" i="39"/>
  <c r="G66" i="39"/>
  <c r="I66" i="39"/>
  <c r="K66" i="39"/>
  <c r="L66" i="39"/>
  <c r="M66" i="39"/>
  <c r="O66" i="39"/>
  <c r="Q66" i="39"/>
  <c r="S66" i="39"/>
  <c r="U66" i="39"/>
  <c r="W66" i="39"/>
  <c r="Y66" i="39"/>
  <c r="AA66" i="39"/>
  <c r="AC66" i="39"/>
  <c r="AE66" i="39"/>
  <c r="C67" i="39"/>
  <c r="E67" i="39"/>
  <c r="G67" i="39"/>
  <c r="I67" i="39"/>
  <c r="K67" i="39"/>
  <c r="L67" i="39"/>
  <c r="M67" i="39"/>
  <c r="O67" i="39"/>
  <c r="Q67" i="39"/>
  <c r="S67" i="39"/>
  <c r="U67" i="39"/>
  <c r="W67" i="39"/>
  <c r="Y67" i="39"/>
  <c r="AA67" i="39"/>
  <c r="AC67" i="39"/>
  <c r="AE67" i="39"/>
  <c r="C11" i="38"/>
  <c r="D11" i="38"/>
  <c r="E11" i="38"/>
  <c r="E18" i="38" s="1"/>
  <c r="E24" i="38" s="1"/>
  <c r="F11" i="38"/>
  <c r="G11" i="38"/>
  <c r="H11" i="38"/>
  <c r="I11" i="38"/>
  <c r="J11" i="38"/>
  <c r="K11" i="38"/>
  <c r="M11" i="38"/>
  <c r="N11" i="38"/>
  <c r="O11" i="38"/>
  <c r="P11" i="38"/>
  <c r="Q11" i="38"/>
  <c r="R11" i="38"/>
  <c r="S11" i="38"/>
  <c r="T11" i="38"/>
  <c r="U11" i="38"/>
  <c r="V11" i="38"/>
  <c r="W11" i="38"/>
  <c r="W18" i="38" s="1"/>
  <c r="W24" i="38" s="1"/>
  <c r="X11" i="38"/>
  <c r="Y11" i="38"/>
  <c r="AA11" i="38"/>
  <c r="AA18" i="38" s="1"/>
  <c r="AA24" i="38" s="1"/>
  <c r="AB11" i="38"/>
  <c r="AC11" i="38"/>
  <c r="AD11" i="38"/>
  <c r="AE11" i="38"/>
  <c r="C13" i="38"/>
  <c r="C18" i="38" s="1"/>
  <c r="C24" i="38" s="1"/>
  <c r="D13" i="38"/>
  <c r="E13" i="38"/>
  <c r="F13" i="38"/>
  <c r="G13" i="38"/>
  <c r="H13" i="38"/>
  <c r="I13" i="38"/>
  <c r="J13" i="38"/>
  <c r="K13" i="38"/>
  <c r="M13" i="38"/>
  <c r="N13" i="38"/>
  <c r="O13" i="38"/>
  <c r="P13" i="38"/>
  <c r="Q13" i="38"/>
  <c r="R13" i="38"/>
  <c r="S13" i="38"/>
  <c r="S18" i="38" s="1"/>
  <c r="S24" i="38" s="1"/>
  <c r="T13" i="38"/>
  <c r="U13" i="38"/>
  <c r="V13" i="38"/>
  <c r="W13" i="38"/>
  <c r="X13" i="38"/>
  <c r="Y13" i="38"/>
  <c r="AA13" i="38"/>
  <c r="AB13" i="38"/>
  <c r="AC13" i="38"/>
  <c r="AC18" i="38" s="1"/>
  <c r="AC24" i="38" s="1"/>
  <c r="AD13" i="38"/>
  <c r="AE13" i="38"/>
  <c r="C14" i="38"/>
  <c r="D14" i="38"/>
  <c r="E14" i="38"/>
  <c r="F14" i="38"/>
  <c r="G14" i="38"/>
  <c r="G18" i="38" s="1"/>
  <c r="G24" i="38" s="1"/>
  <c r="H14" i="38"/>
  <c r="I14" i="38"/>
  <c r="J14" i="38"/>
  <c r="K14" i="38"/>
  <c r="K18" i="38" s="1"/>
  <c r="K24" i="38" s="1"/>
  <c r="M14" i="38"/>
  <c r="N14" i="38"/>
  <c r="O14" i="38"/>
  <c r="P14" i="38"/>
  <c r="Q14" i="38"/>
  <c r="R14" i="38"/>
  <c r="S14" i="38"/>
  <c r="T14" i="38"/>
  <c r="U14" i="38"/>
  <c r="V14" i="38"/>
  <c r="W14" i="38"/>
  <c r="X14" i="38"/>
  <c r="Y14" i="38"/>
  <c r="AA14" i="38"/>
  <c r="AB14" i="38"/>
  <c r="AC14" i="38"/>
  <c r="AD14" i="38"/>
  <c r="AE14" i="38"/>
  <c r="C15" i="38"/>
  <c r="D15" i="38"/>
  <c r="E15" i="38"/>
  <c r="F15" i="38"/>
  <c r="G15" i="38"/>
  <c r="H15" i="38"/>
  <c r="I15" i="38"/>
  <c r="J15" i="38"/>
  <c r="K15" i="38"/>
  <c r="M15" i="38"/>
  <c r="M18" i="38" s="1"/>
  <c r="M24" i="38" s="1"/>
  <c r="N15" i="38"/>
  <c r="O15" i="38"/>
  <c r="P15" i="38"/>
  <c r="Q15" i="38"/>
  <c r="R15" i="38"/>
  <c r="S15" i="38"/>
  <c r="T15" i="38"/>
  <c r="U15" i="38"/>
  <c r="U18" i="38" s="1"/>
  <c r="U24" i="38" s="1"/>
  <c r="V15" i="38"/>
  <c r="W15" i="38"/>
  <c r="X15" i="38"/>
  <c r="Y15" i="38"/>
  <c r="AA15" i="38"/>
  <c r="AB15" i="38"/>
  <c r="AC15" i="38"/>
  <c r="AD15" i="38"/>
  <c r="AE15" i="38"/>
  <c r="C16" i="38"/>
  <c r="D16" i="38"/>
  <c r="E16" i="38"/>
  <c r="F16" i="38"/>
  <c r="G16" i="38"/>
  <c r="H16" i="38"/>
  <c r="I16" i="38"/>
  <c r="J16" i="38"/>
  <c r="K16" i="38"/>
  <c r="M16" i="38"/>
  <c r="N16" i="38"/>
  <c r="O16" i="38"/>
  <c r="P16" i="38"/>
  <c r="Q16" i="38"/>
  <c r="R16" i="38"/>
  <c r="S16" i="38"/>
  <c r="T16" i="38"/>
  <c r="U16" i="38"/>
  <c r="V16" i="38"/>
  <c r="W16" i="38"/>
  <c r="X16" i="38"/>
  <c r="Y16" i="38"/>
  <c r="AA16" i="38"/>
  <c r="AB16" i="38"/>
  <c r="AC16" i="38"/>
  <c r="AD16" i="38"/>
  <c r="AE16" i="38"/>
  <c r="I18" i="38"/>
  <c r="I24" i="38" s="1"/>
  <c r="O18" i="38"/>
  <c r="O24" i="38" s="1"/>
  <c r="Q18" i="38"/>
  <c r="Y18" i="38"/>
  <c r="Y24" i="38" s="1"/>
  <c r="AE18" i="38"/>
  <c r="AE24" i="38" s="1"/>
  <c r="C20" i="38"/>
  <c r="D20" i="38"/>
  <c r="E20" i="38"/>
  <c r="F20" i="38"/>
  <c r="G20" i="38"/>
  <c r="H20" i="38"/>
  <c r="I20" i="38"/>
  <c r="J20" i="38"/>
  <c r="K20" i="38"/>
  <c r="M20" i="38"/>
  <c r="N20" i="38"/>
  <c r="O20" i="38"/>
  <c r="P20" i="38"/>
  <c r="R20" i="38"/>
  <c r="T20" i="38"/>
  <c r="U20" i="38"/>
  <c r="V20" i="38"/>
  <c r="W20" i="38"/>
  <c r="X20" i="38"/>
  <c r="Y20" i="38"/>
  <c r="AA20" i="38"/>
  <c r="AB20" i="38"/>
  <c r="AC20" i="38"/>
  <c r="AD20" i="38"/>
  <c r="AE20" i="38"/>
  <c r="C21" i="38"/>
  <c r="D21" i="38"/>
  <c r="E21" i="38"/>
  <c r="F21" i="38"/>
  <c r="G21" i="38"/>
  <c r="H21" i="38"/>
  <c r="I21" i="38"/>
  <c r="J21" i="38"/>
  <c r="K21" i="38"/>
  <c r="M21" i="38"/>
  <c r="N21" i="38"/>
  <c r="O21" i="38"/>
  <c r="P21" i="38"/>
  <c r="R21" i="38"/>
  <c r="T21" i="38"/>
  <c r="U21" i="38"/>
  <c r="V21" i="38"/>
  <c r="W21" i="38"/>
  <c r="X21" i="38"/>
  <c r="Y21" i="38"/>
  <c r="AA21" i="38"/>
  <c r="AB21" i="38"/>
  <c r="AC21" i="38"/>
  <c r="AD21" i="38"/>
  <c r="AE21" i="38"/>
  <c r="C22" i="38"/>
  <c r="D22" i="38"/>
  <c r="E22" i="38"/>
  <c r="F22" i="38"/>
  <c r="G22" i="38"/>
  <c r="H22" i="38"/>
  <c r="I22" i="38"/>
  <c r="J22" i="38"/>
  <c r="K22" i="38"/>
  <c r="M22" i="38"/>
  <c r="N22" i="38"/>
  <c r="O22" i="38"/>
  <c r="P22" i="38"/>
  <c r="Q22" i="38"/>
  <c r="R22" i="38"/>
  <c r="S22" i="38"/>
  <c r="T22" i="38"/>
  <c r="U22" i="38"/>
  <c r="V22" i="38"/>
  <c r="W22" i="38"/>
  <c r="X22" i="38"/>
  <c r="Y22" i="38"/>
  <c r="AA22" i="38"/>
  <c r="AB22" i="38"/>
  <c r="AC22" i="38"/>
  <c r="AD22" i="38"/>
  <c r="AE22" i="38"/>
  <c r="Q24" i="38"/>
  <c r="C11" i="37"/>
  <c r="E11" i="37" s="1"/>
  <c r="E23" i="37"/>
  <c r="E14" i="37" s="1"/>
  <c r="G11" i="37"/>
  <c r="I11" i="37" s="1"/>
  <c r="I23" i="37"/>
  <c r="I16" i="37" s="1"/>
  <c r="K11" i="37"/>
  <c r="M23" i="37"/>
  <c r="M11" i="37"/>
  <c r="O11" i="37"/>
  <c r="Q23" i="37"/>
  <c r="Q11" i="37"/>
  <c r="S11" i="37"/>
  <c r="U11" i="37" s="1"/>
  <c r="U23" i="37"/>
  <c r="W11" i="37"/>
  <c r="Y23" i="37"/>
  <c r="Y11" i="37" s="1"/>
  <c r="AA11" i="37"/>
  <c r="BO11" i="37" s="1"/>
  <c r="AC23" i="37"/>
  <c r="AC14" i="37" s="1"/>
  <c r="AE11" i="37"/>
  <c r="AG11" i="37" s="1"/>
  <c r="AG23" i="37"/>
  <c r="AI11" i="37"/>
  <c r="BT11" i="37" s="1"/>
  <c r="AK23" i="37"/>
  <c r="AM11" i="37"/>
  <c r="AO11" i="37" s="1"/>
  <c r="AO23" i="37"/>
  <c r="AO14" i="37" s="1"/>
  <c r="AQ11" i="37"/>
  <c r="AS23" i="37"/>
  <c r="AS11" i="37"/>
  <c r="AU11" i="37"/>
  <c r="AW23" i="37"/>
  <c r="AW11" i="37"/>
  <c r="AY11" i="37"/>
  <c r="BV11" i="37" s="1"/>
  <c r="BA23" i="37"/>
  <c r="BC11" i="37"/>
  <c r="BE23" i="37"/>
  <c r="BE11" i="37" s="1"/>
  <c r="BG11" i="37"/>
  <c r="BI23" i="37"/>
  <c r="BI20" i="37" s="1"/>
  <c r="BQ11" i="37"/>
  <c r="BX11" i="37"/>
  <c r="BZ11" i="37"/>
  <c r="BK12" i="37"/>
  <c r="BM12" i="37"/>
  <c r="BO12" i="37"/>
  <c r="BQ12" i="37"/>
  <c r="BT12" i="37"/>
  <c r="BV12" i="37"/>
  <c r="BX12" i="37"/>
  <c r="BZ12" i="37"/>
  <c r="C13" i="37"/>
  <c r="G13" i="37"/>
  <c r="I13" i="37"/>
  <c r="K13" i="37"/>
  <c r="M13" i="37" s="1"/>
  <c r="O13" i="37"/>
  <c r="Q13" i="37" s="1"/>
  <c r="S13" i="37"/>
  <c r="U13" i="37"/>
  <c r="W13" i="37"/>
  <c r="Y13" i="37"/>
  <c r="AA13" i="37"/>
  <c r="AC13" i="37" s="1"/>
  <c r="AG13" i="37"/>
  <c r="AI13" i="37"/>
  <c r="AK13" i="37" s="1"/>
  <c r="AM13" i="37"/>
  <c r="AO13" i="37" s="1"/>
  <c r="AQ13" i="37"/>
  <c r="AS13" i="37" s="1"/>
  <c r="AU13" i="37"/>
  <c r="AW13" i="37"/>
  <c r="AY13" i="37"/>
  <c r="BV13" i="37" s="1"/>
  <c r="BC13" i="37"/>
  <c r="BE13" i="37" s="1"/>
  <c r="BG13" i="37"/>
  <c r="BI13" i="37" s="1"/>
  <c r="BM13" i="37"/>
  <c r="BO13" i="37"/>
  <c r="BX13" i="37"/>
  <c r="G14" i="37"/>
  <c r="I14" i="37" s="1"/>
  <c r="M14" i="37"/>
  <c r="O14" i="37"/>
  <c r="Q14" i="37" s="1"/>
  <c r="U14" i="37"/>
  <c r="AG14" i="37"/>
  <c r="AK14" i="37"/>
  <c r="AM14" i="37"/>
  <c r="AQ14" i="37"/>
  <c r="AS14" i="37"/>
  <c r="AW14" i="37"/>
  <c r="BA14" i="37"/>
  <c r="BI14" i="37"/>
  <c r="BO14" i="37"/>
  <c r="BQ14" i="37"/>
  <c r="BT14" i="37"/>
  <c r="BV14" i="37"/>
  <c r="BX14" i="37"/>
  <c r="BZ14" i="37"/>
  <c r="C15" i="37"/>
  <c r="E15" i="37"/>
  <c r="G15" i="37"/>
  <c r="I15" i="37"/>
  <c r="K15" i="37"/>
  <c r="M15" i="37" s="1"/>
  <c r="O15" i="37"/>
  <c r="Q15" i="37" s="1"/>
  <c r="S15" i="37"/>
  <c r="U15" i="37"/>
  <c r="W15" i="37"/>
  <c r="Y15" i="37"/>
  <c r="AA15" i="37"/>
  <c r="AC15" i="37" s="1"/>
  <c r="AE15" i="37"/>
  <c r="AG15" i="37" s="1"/>
  <c r="AI15" i="37"/>
  <c r="AK15" i="37"/>
  <c r="AM15" i="37"/>
  <c r="AO15" i="37"/>
  <c r="AQ15" i="37"/>
  <c r="BT15" i="37" s="1"/>
  <c r="AU15" i="37"/>
  <c r="BZ15" i="37" s="1"/>
  <c r="AY15" i="37"/>
  <c r="BA15" i="37"/>
  <c r="BC15" i="37"/>
  <c r="BE15" i="37"/>
  <c r="BG15" i="37"/>
  <c r="BI15" i="37" s="1"/>
  <c r="BK15" i="37"/>
  <c r="BM15" i="37"/>
  <c r="BV15" i="37"/>
  <c r="BX15" i="37"/>
  <c r="C16" i="37"/>
  <c r="BM16" i="37" s="1"/>
  <c r="G16" i="37"/>
  <c r="K16" i="37"/>
  <c r="M16" i="37"/>
  <c r="O16" i="37"/>
  <c r="Q16" i="37" s="1"/>
  <c r="S16" i="37"/>
  <c r="BK16" i="37" s="1"/>
  <c r="W16" i="37"/>
  <c r="AA16" i="37"/>
  <c r="AC16" i="37"/>
  <c r="AE16" i="37"/>
  <c r="AG16" i="37" s="1"/>
  <c r="AI16" i="37"/>
  <c r="AK16" i="37" s="1"/>
  <c r="AM16" i="37"/>
  <c r="AQ16" i="37"/>
  <c r="AS16" i="37"/>
  <c r="AU16" i="37"/>
  <c r="AW16" i="37" s="1"/>
  <c r="AY16" i="37"/>
  <c r="BX16" i="37" s="1"/>
  <c r="BC16" i="37"/>
  <c r="BG16" i="37"/>
  <c r="BI16" i="37"/>
  <c r="BO16" i="37"/>
  <c r="BZ16" i="37"/>
  <c r="C17" i="37"/>
  <c r="E17" i="37" s="1"/>
  <c r="G17" i="37"/>
  <c r="BK17" i="37" s="1"/>
  <c r="K17" i="37"/>
  <c r="M17" i="37"/>
  <c r="O17" i="37"/>
  <c r="Q17" i="37"/>
  <c r="S17" i="37"/>
  <c r="U17" i="37" s="1"/>
  <c r="W17" i="37"/>
  <c r="BO17" i="37" s="1"/>
  <c r="AA17" i="37"/>
  <c r="AE17" i="37"/>
  <c r="AG17" i="37"/>
  <c r="AI17" i="37"/>
  <c r="AK17" i="37" s="1"/>
  <c r="AM17" i="37"/>
  <c r="AO17" i="37" s="1"/>
  <c r="AQ17" i="37"/>
  <c r="AS17" i="37"/>
  <c r="AU17" i="37"/>
  <c r="AW17" i="37"/>
  <c r="AY17" i="37"/>
  <c r="BA17" i="37" s="1"/>
  <c r="BC17" i="37"/>
  <c r="BE17" i="37" s="1"/>
  <c r="BG17" i="37"/>
  <c r="BM17" i="37"/>
  <c r="BT17" i="37"/>
  <c r="BV17" i="37"/>
  <c r="E18" i="37"/>
  <c r="I18" i="37"/>
  <c r="M18" i="37"/>
  <c r="Q18" i="37"/>
  <c r="U18" i="37"/>
  <c r="Y18" i="37"/>
  <c r="AG18" i="37"/>
  <c r="AK18" i="37"/>
  <c r="AO18" i="37"/>
  <c r="AS18" i="37"/>
  <c r="AW18" i="37"/>
  <c r="BA18" i="37"/>
  <c r="BE18" i="37"/>
  <c r="BK18" i="37"/>
  <c r="BM18" i="37"/>
  <c r="BO18" i="37"/>
  <c r="BQ18" i="37"/>
  <c r="BT18" i="37"/>
  <c r="BV18" i="37"/>
  <c r="BX18" i="37"/>
  <c r="BZ18" i="37"/>
  <c r="BK19" i="37"/>
  <c r="BM19" i="37"/>
  <c r="BO19" i="37"/>
  <c r="BQ19" i="37"/>
  <c r="BT19" i="37"/>
  <c r="BV19" i="37"/>
  <c r="BX19" i="37"/>
  <c r="BZ19" i="37"/>
  <c r="G20" i="37"/>
  <c r="I20" i="37" s="1"/>
  <c r="K20" i="37"/>
  <c r="M20" i="37"/>
  <c r="O20" i="37"/>
  <c r="Q20" i="37" s="1"/>
  <c r="W20" i="37"/>
  <c r="Y20" i="37" s="1"/>
  <c r="AA20" i="37"/>
  <c r="BO20" i="37" s="1"/>
  <c r="AC20" i="37"/>
  <c r="AE20" i="37"/>
  <c r="AG20" i="37" s="1"/>
  <c r="AM20" i="37"/>
  <c r="AO20" i="37" s="1"/>
  <c r="AU20" i="37"/>
  <c r="BC20" i="37"/>
  <c r="BE20" i="37" s="1"/>
  <c r="L13" i="35"/>
  <c r="N13" i="35"/>
  <c r="Z13" i="35"/>
  <c r="AB13" i="35"/>
  <c r="L14" i="35"/>
  <c r="N14" i="35"/>
  <c r="Z14" i="35"/>
  <c r="AB14" i="35"/>
  <c r="D15" i="35"/>
  <c r="H15" i="35"/>
  <c r="H19" i="35" s="1"/>
  <c r="Z15" i="35"/>
  <c r="AB15" i="35"/>
  <c r="AB19" i="35" s="1"/>
  <c r="L16" i="35"/>
  <c r="N16" i="35"/>
  <c r="Z16" i="35"/>
  <c r="AB16" i="35"/>
  <c r="Z17" i="35"/>
  <c r="Z19" i="35" s="1"/>
  <c r="AB17" i="35"/>
  <c r="B19" i="35"/>
  <c r="D19" i="35"/>
  <c r="F19" i="35"/>
  <c r="J19" i="35"/>
  <c r="P19" i="35"/>
  <c r="R19" i="35"/>
  <c r="T19" i="35"/>
  <c r="V19" i="35"/>
  <c r="X19" i="35"/>
  <c r="AD19" i="35"/>
  <c r="C23" i="35"/>
  <c r="E23" i="35"/>
  <c r="G23" i="35"/>
  <c r="L23" i="35" s="1"/>
  <c r="I23" i="35"/>
  <c r="K23" i="35"/>
  <c r="M23" i="35"/>
  <c r="N23" i="35"/>
  <c r="O23" i="35"/>
  <c r="Q23" i="35"/>
  <c r="S23" i="35"/>
  <c r="U23" i="35"/>
  <c r="W23" i="35"/>
  <c r="Y23" i="35"/>
  <c r="AA23" i="35"/>
  <c r="AC23" i="35"/>
  <c r="H24" i="35"/>
  <c r="L24" i="35" s="1"/>
  <c r="N24" i="35"/>
  <c r="L25" i="35"/>
  <c r="N25" i="35"/>
  <c r="B26" i="35"/>
  <c r="B28" i="35" s="1"/>
  <c r="D26" i="35"/>
  <c r="D28" i="35" s="1"/>
  <c r="F26" i="35"/>
  <c r="L26" i="35" s="1"/>
  <c r="N26" i="35"/>
  <c r="N27" i="35"/>
  <c r="F28" i="35"/>
  <c r="H28" i="35"/>
  <c r="J28" i="35"/>
  <c r="P28" i="35"/>
  <c r="R28" i="35"/>
  <c r="T28" i="35"/>
  <c r="V28" i="35"/>
  <c r="X28" i="35"/>
  <c r="Z28" i="35"/>
  <c r="AB28" i="35"/>
  <c r="AD28" i="35"/>
  <c r="B32" i="35"/>
  <c r="B36" i="35" s="1"/>
  <c r="C32" i="35"/>
  <c r="D32" i="35"/>
  <c r="E32" i="35"/>
  <c r="F32" i="35"/>
  <c r="F36" i="35" s="1"/>
  <c r="G32" i="35"/>
  <c r="H32" i="35"/>
  <c r="I32" i="35"/>
  <c r="J32" i="35"/>
  <c r="K32" i="35"/>
  <c r="L32" i="35"/>
  <c r="M32" i="35"/>
  <c r="N32" i="35"/>
  <c r="N36" i="35" s="1"/>
  <c r="O32" i="35"/>
  <c r="P32" i="35"/>
  <c r="Q32" i="35"/>
  <c r="R32" i="35"/>
  <c r="S32" i="35"/>
  <c r="T32" i="35"/>
  <c r="U32" i="35"/>
  <c r="V32" i="35"/>
  <c r="V36" i="35" s="1"/>
  <c r="W32" i="35"/>
  <c r="X32" i="35"/>
  <c r="Y32" i="35"/>
  <c r="Z32" i="35"/>
  <c r="AA32" i="35"/>
  <c r="AB32" i="35"/>
  <c r="AC32" i="35"/>
  <c r="AD32" i="35"/>
  <c r="AD36" i="35" s="1"/>
  <c r="L33" i="35"/>
  <c r="L36" i="35" s="1"/>
  <c r="N33" i="35"/>
  <c r="X33" i="35"/>
  <c r="Z33" i="35"/>
  <c r="AB33" i="35"/>
  <c r="L34" i="35"/>
  <c r="N34" i="35"/>
  <c r="D36" i="35"/>
  <c r="H36" i="35"/>
  <c r="J36" i="35"/>
  <c r="P36" i="35"/>
  <c r="R36" i="35"/>
  <c r="T36" i="35"/>
  <c r="X36" i="35"/>
  <c r="Z36" i="35"/>
  <c r="AB36" i="35"/>
  <c r="B39" i="35"/>
  <c r="D39" i="35"/>
  <c r="L39" i="35"/>
  <c r="P39" i="35"/>
  <c r="R39" i="35"/>
  <c r="Z39" i="35"/>
  <c r="AD39" i="35"/>
  <c r="D10" i="43"/>
  <c r="F10" i="43"/>
  <c r="H10" i="43"/>
  <c r="J10" i="43"/>
  <c r="J33" i="43" s="1"/>
  <c r="J51" i="43" s="1"/>
  <c r="J53" i="43" s="1"/>
  <c r="L10" i="43"/>
  <c r="L33" i="43" s="1"/>
  <c r="N10" i="43"/>
  <c r="P10" i="43"/>
  <c r="P33" i="43" s="1"/>
  <c r="R10" i="43"/>
  <c r="R33" i="43" s="1"/>
  <c r="R51" i="43" s="1"/>
  <c r="R53" i="43" s="1"/>
  <c r="T10" i="43"/>
  <c r="D33" i="43"/>
  <c r="D51" i="43" s="1"/>
  <c r="D53" i="43" s="1"/>
  <c r="F33" i="43"/>
  <c r="H33" i="43"/>
  <c r="H51" i="43" s="1"/>
  <c r="H53" i="43" s="1"/>
  <c r="N33" i="43"/>
  <c r="T33" i="43"/>
  <c r="D40" i="43"/>
  <c r="F40" i="43"/>
  <c r="H40" i="43"/>
  <c r="J40" i="43"/>
  <c r="N40" i="43"/>
  <c r="P40" i="43"/>
  <c r="R40" i="43"/>
  <c r="T40" i="43"/>
  <c r="D49" i="43"/>
  <c r="F49" i="43"/>
  <c r="H49" i="43"/>
  <c r="J49" i="43"/>
  <c r="N49" i="43"/>
  <c r="P49" i="43"/>
  <c r="P51" i="43" s="1"/>
  <c r="P53" i="43" s="1"/>
  <c r="R49" i="43"/>
  <c r="T49" i="43"/>
  <c r="T51" i="43" s="1"/>
  <c r="T53" i="43" s="1"/>
  <c r="F51" i="43"/>
  <c r="F53" i="43" s="1"/>
  <c r="N51" i="43"/>
  <c r="N53" i="43" s="1"/>
  <c r="C15" i="41"/>
  <c r="C16" i="41" s="1"/>
  <c r="E15" i="41"/>
  <c r="G15" i="41"/>
  <c r="I15" i="41"/>
  <c r="K15" i="41"/>
  <c r="K16" i="41" s="1"/>
  <c r="K17" i="41" s="1"/>
  <c r="M15" i="41"/>
  <c r="O15" i="41"/>
  <c r="Q15" i="41"/>
  <c r="Q16" i="41" s="1"/>
  <c r="Q26" i="41" s="1"/>
  <c r="Q34" i="41" s="1"/>
  <c r="Q37" i="41" s="1"/>
  <c r="S15" i="41"/>
  <c r="S16" i="41" s="1"/>
  <c r="U15" i="41"/>
  <c r="U16" i="41" s="1"/>
  <c r="W15" i="41"/>
  <c r="Y15" i="41"/>
  <c r="AA15" i="41"/>
  <c r="AA16" i="41" s="1"/>
  <c r="AA26" i="41" s="1"/>
  <c r="AA34" i="41" s="1"/>
  <c r="AA37" i="41" s="1"/>
  <c r="AC15" i="41"/>
  <c r="AC16" i="41" s="1"/>
  <c r="AE15" i="41"/>
  <c r="E16" i="41"/>
  <c r="E17" i="41" s="1"/>
  <c r="G16" i="41"/>
  <c r="I16" i="41"/>
  <c r="M16" i="41"/>
  <c r="M17" i="41" s="1"/>
  <c r="O16" i="41"/>
  <c r="O17" i="41" s="1"/>
  <c r="W16" i="41"/>
  <c r="W17" i="41" s="1"/>
  <c r="Y16" i="41"/>
  <c r="AE16" i="41"/>
  <c r="AE17" i="41" s="1"/>
  <c r="G17" i="41"/>
  <c r="I17" i="41"/>
  <c r="Q17" i="41"/>
  <c r="Y17" i="41"/>
  <c r="AA17" i="41"/>
  <c r="E19" i="41"/>
  <c r="E24" i="41" s="1"/>
  <c r="C19" i="41"/>
  <c r="C24" i="41" s="1"/>
  <c r="E21" i="41"/>
  <c r="C21" i="41"/>
  <c r="G24" i="41"/>
  <c r="G26" i="41" s="1"/>
  <c r="G34" i="41" s="1"/>
  <c r="G37" i="41" s="1"/>
  <c r="I24" i="41"/>
  <c r="K24" i="41"/>
  <c r="M24" i="41"/>
  <c r="O24" i="41"/>
  <c r="Q24" i="41"/>
  <c r="S24" i="41"/>
  <c r="U24" i="41"/>
  <c r="W24" i="41"/>
  <c r="Y24" i="41"/>
  <c r="AA24" i="41"/>
  <c r="AC24" i="41"/>
  <c r="AE24" i="41"/>
  <c r="I26" i="41"/>
  <c r="I34" i="41" s="1"/>
  <c r="I37" i="41" s="1"/>
  <c r="O26" i="41"/>
  <c r="O34" i="41" s="1"/>
  <c r="O37" i="41" s="1"/>
  <c r="Y26" i="41"/>
  <c r="Y34" i="41" s="1"/>
  <c r="Y37" i="41" s="1"/>
  <c r="AE26" i="41"/>
  <c r="AE34" i="41" s="1"/>
  <c r="AE37" i="41" s="1"/>
  <c r="G29" i="41"/>
  <c r="E31" i="41"/>
  <c r="S31" i="41"/>
  <c r="S32" i="41" s="1"/>
  <c r="C32" i="41"/>
  <c r="E32" i="41"/>
  <c r="G32" i="41"/>
  <c r="I32" i="41"/>
  <c r="K32" i="41"/>
  <c r="M32" i="41"/>
  <c r="O32" i="41"/>
  <c r="Q32" i="41"/>
  <c r="U32" i="41"/>
  <c r="W32" i="41"/>
  <c r="Y32" i="41"/>
  <c r="AA32" i="41"/>
  <c r="AC32" i="41"/>
  <c r="AE32" i="41"/>
  <c r="C11" i="30"/>
  <c r="C15" i="30" s="1"/>
  <c r="C22" i="30" s="1"/>
  <c r="E11" i="30"/>
  <c r="E15" i="30" s="1"/>
  <c r="E22" i="30" s="1"/>
  <c r="G15" i="30"/>
  <c r="G22" i="30" s="1"/>
  <c r="I15" i="30"/>
  <c r="K15" i="30"/>
  <c r="M15" i="30"/>
  <c r="O15" i="30"/>
  <c r="Q15" i="30"/>
  <c r="Q22" i="30" s="1"/>
  <c r="S15" i="30"/>
  <c r="E21" i="30"/>
  <c r="K21" i="30"/>
  <c r="I22" i="30"/>
  <c r="K22" i="30"/>
  <c r="M22" i="30"/>
  <c r="O22" i="30"/>
  <c r="S22" i="30"/>
  <c r="E31" i="30"/>
  <c r="E32" i="30" s="1"/>
  <c r="E39" i="30" s="1"/>
  <c r="E49" i="30" s="1"/>
  <c r="C32" i="30"/>
  <c r="G32" i="30"/>
  <c r="G39" i="30" s="1"/>
  <c r="G49" i="30" s="1"/>
  <c r="I32" i="30"/>
  <c r="K32" i="30"/>
  <c r="M32" i="30"/>
  <c r="M39" i="30" s="1"/>
  <c r="M49" i="30" s="1"/>
  <c r="O32" i="30"/>
  <c r="Q32" i="30"/>
  <c r="Q39" i="30" s="1"/>
  <c r="Q49" i="30" s="1"/>
  <c r="S32" i="30"/>
  <c r="C39" i="30"/>
  <c r="C49" i="30" s="1"/>
  <c r="I39" i="30"/>
  <c r="I49" i="30" s="1"/>
  <c r="K39" i="30"/>
  <c r="O39" i="30"/>
  <c r="O49" i="30" s="1"/>
  <c r="S39" i="30"/>
  <c r="S49" i="30" s="1"/>
  <c r="C48" i="30"/>
  <c r="E48" i="30"/>
  <c r="G48" i="30"/>
  <c r="I48" i="30"/>
  <c r="K48" i="30"/>
  <c r="M48" i="30"/>
  <c r="O48" i="30"/>
  <c r="Q48" i="30"/>
  <c r="S48" i="30"/>
  <c r="K49" i="30"/>
  <c r="G41" i="41" l="1"/>
  <c r="G40" i="41"/>
  <c r="C17" i="41"/>
  <c r="C26" i="41"/>
  <c r="C34" i="41" s="1"/>
  <c r="C37" i="41" s="1"/>
  <c r="O41" i="41"/>
  <c r="O40" i="41"/>
  <c r="S26" i="41"/>
  <c r="S34" i="41" s="1"/>
  <c r="S37" i="41" s="1"/>
  <c r="S17" i="41"/>
  <c r="Y40" i="41"/>
  <c r="Y41" i="41"/>
  <c r="AC17" i="41"/>
  <c r="AC26" i="41"/>
  <c r="AC34" i="41" s="1"/>
  <c r="AC37" i="41" s="1"/>
  <c r="AA41" i="41"/>
  <c r="AA40" i="41"/>
  <c r="U26" i="41"/>
  <c r="U34" i="41" s="1"/>
  <c r="U37" i="41" s="1"/>
  <c r="U17" i="41"/>
  <c r="AE41" i="41"/>
  <c r="AE40" i="41"/>
  <c r="Q40" i="41"/>
  <c r="Q41" i="41"/>
  <c r="I41" i="41"/>
  <c r="I40" i="41"/>
  <c r="E26" i="41"/>
  <c r="E34" i="41" s="1"/>
  <c r="E37" i="41" s="1"/>
  <c r="S58" i="39"/>
  <c r="S64" i="39" s="1"/>
  <c r="S50" i="39"/>
  <c r="W41" i="39"/>
  <c r="G41" i="39"/>
  <c r="E44" i="39"/>
  <c r="E41" i="39"/>
  <c r="N15" i="40"/>
  <c r="N18" i="40"/>
  <c r="N19" i="40" s="1"/>
  <c r="I58" i="39"/>
  <c r="I64" i="39" s="1"/>
  <c r="I50" i="39"/>
  <c r="L15" i="40"/>
  <c r="L18" i="40"/>
  <c r="L19" i="40" s="1"/>
  <c r="U44" i="39"/>
  <c r="U41" i="39"/>
  <c r="B18" i="40"/>
  <c r="B19" i="40" s="1"/>
  <c r="B15" i="40"/>
  <c r="P15" i="40"/>
  <c r="P18" i="40"/>
  <c r="P19" i="40" s="1"/>
  <c r="M26" i="41"/>
  <c r="M34" i="41" s="1"/>
  <c r="M37" i="41" s="1"/>
  <c r="K26" i="41"/>
  <c r="K34" i="41" s="1"/>
  <c r="K37" i="41" s="1"/>
  <c r="C58" i="39"/>
  <c r="C64" i="39" s="1"/>
  <c r="C50" i="39"/>
  <c r="Q41" i="39"/>
  <c r="AE44" i="39"/>
  <c r="AE41" i="39"/>
  <c r="O44" i="39"/>
  <c r="O41" i="39"/>
  <c r="H18" i="40"/>
  <c r="H19" i="40" s="1"/>
  <c r="H15" i="40"/>
  <c r="W26" i="41"/>
  <c r="W34" i="41" s="1"/>
  <c r="W37" i="41" s="1"/>
  <c r="Q50" i="39"/>
  <c r="AA41" i="39"/>
  <c r="AA44" i="39"/>
  <c r="K41" i="39"/>
  <c r="K44" i="39"/>
  <c r="L28" i="35"/>
  <c r="V18" i="40"/>
  <c r="V19" i="40" s="1"/>
  <c r="V15" i="40"/>
  <c r="F18" i="40"/>
  <c r="F19" i="40" s="1"/>
  <c r="F15" i="40"/>
  <c r="N28" i="35"/>
  <c r="Y58" i="39"/>
  <c r="Y64" i="39" s="1"/>
  <c r="Y50" i="39"/>
  <c r="W58" i="39"/>
  <c r="W64" i="39" s="1"/>
  <c r="W50" i="39"/>
  <c r="G58" i="39"/>
  <c r="G64" i="39" s="1"/>
  <c r="G50" i="39"/>
  <c r="N15" i="35"/>
  <c r="N19" i="35" s="1"/>
  <c r="AY20" i="37"/>
  <c r="AI20" i="37"/>
  <c r="S20" i="37"/>
  <c r="C20" i="37"/>
  <c r="E20" i="37" s="1"/>
  <c r="BZ17" i="37"/>
  <c r="BI17" i="37"/>
  <c r="AC17" i="37"/>
  <c r="BV16" i="37"/>
  <c r="BE16" i="37"/>
  <c r="AO16" i="37"/>
  <c r="Y16" i="37"/>
  <c r="BQ15" i="37"/>
  <c r="BM14" i="37"/>
  <c r="BT13" i="37"/>
  <c r="E13" i="37"/>
  <c r="BM11" i="37"/>
  <c r="BA11" i="37"/>
  <c r="Q58" i="39"/>
  <c r="Q64" i="39" s="1"/>
  <c r="L15" i="35"/>
  <c r="L19" i="35" s="1"/>
  <c r="AW20" i="37"/>
  <c r="BI18" i="37"/>
  <c r="AC18" i="37"/>
  <c r="BX17" i="37"/>
  <c r="BT16" i="37"/>
  <c r="BO15" i="37"/>
  <c r="BK14" i="37"/>
  <c r="BQ13" i="37"/>
  <c r="BA13" i="37"/>
  <c r="BK11" i="37"/>
  <c r="AC37" i="39"/>
  <c r="M37" i="39"/>
  <c r="BM20" i="37"/>
  <c r="Y17" i="37"/>
  <c r="I17" i="37"/>
  <c r="BQ16" i="37"/>
  <c r="BA16" i="37"/>
  <c r="U16" i="37"/>
  <c r="E16" i="37"/>
  <c r="AW15" i="37"/>
  <c r="BI11" i="37"/>
  <c r="AC11" i="37"/>
  <c r="S41" i="39"/>
  <c r="C41" i="39"/>
  <c r="BK20" i="37"/>
  <c r="BE14" i="37"/>
  <c r="U14" i="39"/>
  <c r="U15" i="39" s="1"/>
  <c r="E14" i="39"/>
  <c r="E15" i="39" s="1"/>
  <c r="R15" i="40"/>
  <c r="AQ20" i="37"/>
  <c r="AS20" i="37" s="1"/>
  <c r="BQ17" i="37"/>
  <c r="AS15" i="37"/>
  <c r="BK13" i="37"/>
  <c r="AK11" i="37"/>
  <c r="Y14" i="37"/>
  <c r="BZ13" i="37"/>
  <c r="S69" i="39" l="1"/>
  <c r="S68" i="39"/>
  <c r="C69" i="39"/>
  <c r="C68" i="39"/>
  <c r="BZ20" i="37"/>
  <c r="U58" i="39"/>
  <c r="U64" i="39" s="1"/>
  <c r="U50" i="39"/>
  <c r="K41" i="41"/>
  <c r="K40" i="41"/>
  <c r="M41" i="41"/>
  <c r="M40" i="41"/>
  <c r="BA20" i="37"/>
  <c r="BV20" i="37"/>
  <c r="G69" i="39"/>
  <c r="G68" i="39"/>
  <c r="AA50" i="39"/>
  <c r="AA58" i="39"/>
  <c r="AA64" i="39" s="1"/>
  <c r="O50" i="39"/>
  <c r="O58" i="39"/>
  <c r="O64" i="39" s="1"/>
  <c r="E58" i="39"/>
  <c r="E64" i="39" s="1"/>
  <c r="E50" i="39"/>
  <c r="S40" i="41"/>
  <c r="S41" i="41"/>
  <c r="AC41" i="41"/>
  <c r="AC40" i="41"/>
  <c r="C41" i="41"/>
  <c r="C40" i="41"/>
  <c r="E40" i="41"/>
  <c r="E41" i="41"/>
  <c r="BX20" i="37"/>
  <c r="W69" i="39"/>
  <c r="W68" i="39"/>
  <c r="AE50" i="39"/>
  <c r="AE58" i="39"/>
  <c r="AE64" i="39" s="1"/>
  <c r="I69" i="39"/>
  <c r="I68" i="39"/>
  <c r="U40" i="41"/>
  <c r="U41" i="41"/>
  <c r="M44" i="39"/>
  <c r="M41" i="39"/>
  <c r="AC44" i="39"/>
  <c r="AC41" i="39"/>
  <c r="U20" i="37"/>
  <c r="BQ20" i="37"/>
  <c r="K50" i="39"/>
  <c r="K58" i="39"/>
  <c r="K64" i="39" s="1"/>
  <c r="Q68" i="39"/>
  <c r="Q69" i="39"/>
  <c r="AK20" i="37"/>
  <c r="BT20" i="37"/>
  <c r="Y69" i="39"/>
  <c r="Y68" i="39"/>
  <c r="W41" i="41"/>
  <c r="W40" i="41"/>
  <c r="U69" i="39" l="1"/>
  <c r="U68" i="39"/>
  <c r="E69" i="39"/>
  <c r="E68" i="39"/>
  <c r="M50" i="39"/>
  <c r="M58" i="39"/>
  <c r="M64" i="39" s="1"/>
  <c r="K69" i="39"/>
  <c r="K68" i="39"/>
  <c r="O69" i="39"/>
  <c r="O68" i="39"/>
  <c r="AE69" i="39"/>
  <c r="AE68" i="39"/>
  <c r="AC50" i="39"/>
  <c r="AC58" i="39"/>
  <c r="AC64" i="39" s="1"/>
  <c r="AA69" i="39"/>
  <c r="AA68" i="39"/>
  <c r="M69" i="39" l="1"/>
  <c r="M68" i="39"/>
  <c r="AC69" i="39"/>
  <c r="AC68" i="39"/>
</calcChain>
</file>

<file path=xl/sharedStrings.xml><?xml version="1.0" encoding="utf-8"?>
<sst xmlns="http://schemas.openxmlformats.org/spreadsheetml/2006/main" count="506" uniqueCount="234">
  <si>
    <t>General and administrative</t>
  </si>
  <si>
    <t>Interest expense</t>
  </si>
  <si>
    <t>(In thousands, except per share data)</t>
  </si>
  <si>
    <t>ASSETS</t>
  </si>
  <si>
    <t xml:space="preserve">  Cash and cash equivalents</t>
  </si>
  <si>
    <t xml:space="preserve">  Income taxes receivable</t>
  </si>
  <si>
    <t>Total current assets</t>
  </si>
  <si>
    <t>Property and equipment, net</t>
  </si>
  <si>
    <t>Other assets</t>
  </si>
  <si>
    <t>Total assets</t>
  </si>
  <si>
    <t>(Unaudited)</t>
  </si>
  <si>
    <t xml:space="preserve">December 31, </t>
  </si>
  <si>
    <t>LIABILITIES AND STOCKHOLDERS' EQUITY</t>
  </si>
  <si>
    <t>Total current liabilities</t>
  </si>
  <si>
    <t>Total liabilities</t>
  </si>
  <si>
    <t>Commitments and contingencies</t>
  </si>
  <si>
    <t>Stockholders' equity:</t>
  </si>
  <si>
    <t>Total stockholders' equity</t>
  </si>
  <si>
    <t>Total liabilities and stockholders' equity</t>
  </si>
  <si>
    <t>Three Months Ended</t>
  </si>
  <si>
    <t>(In thousands)</t>
  </si>
  <si>
    <t>Sales and marketing</t>
  </si>
  <si>
    <t>Research and development</t>
  </si>
  <si>
    <t>Total share-based compensation</t>
  </si>
  <si>
    <t>Network-related depreciation</t>
  </si>
  <si>
    <t>Total depreciation and amortization</t>
  </si>
  <si>
    <t>Depreciation and amortization:</t>
  </si>
  <si>
    <t>Share-based compensation:</t>
  </si>
  <si>
    <t>Share-based compensation</t>
  </si>
  <si>
    <t>Depreciation and amortization</t>
  </si>
  <si>
    <t xml:space="preserve">  Deferred revenue</t>
  </si>
  <si>
    <t>Goodwill</t>
  </si>
  <si>
    <t>Deferred income taxes</t>
  </si>
  <si>
    <t>Deferred revenue, less current portion</t>
  </si>
  <si>
    <t xml:space="preserve">  Income taxes payable</t>
  </si>
  <si>
    <t>Current assets:</t>
  </si>
  <si>
    <t>Current liabilities:</t>
  </si>
  <si>
    <t>Other long-term liabilities</t>
  </si>
  <si>
    <t xml:space="preserve">  Accounts receivable, net </t>
  </si>
  <si>
    <t>Amount</t>
  </si>
  <si>
    <t>Per Share</t>
  </si>
  <si>
    <t xml:space="preserve">Adjusted EBITDA </t>
  </si>
  <si>
    <t>Cost of services</t>
  </si>
  <si>
    <t xml:space="preserve">EBITDA </t>
  </si>
  <si>
    <t>Revenue</t>
  </si>
  <si>
    <t>Operating lease right of use assets</t>
  </si>
  <si>
    <t xml:space="preserve">  Operating lease liability obligations</t>
  </si>
  <si>
    <t>Operating lease liability obligations, less current portions</t>
  </si>
  <si>
    <t xml:space="preserve">  Marketable securities</t>
  </si>
  <si>
    <t>Convertible senior notes, net</t>
  </si>
  <si>
    <t>Cost of revenue:</t>
  </si>
  <si>
    <t xml:space="preserve">  Depreciation - network</t>
  </si>
  <si>
    <t xml:space="preserve">Total cost of revenue </t>
  </si>
  <si>
    <t xml:space="preserve">Gross profit </t>
  </si>
  <si>
    <t>Gross profit percentage</t>
  </si>
  <si>
    <t>Operating expenses:</t>
  </si>
  <si>
    <t xml:space="preserve">  General and administrative  (1)</t>
  </si>
  <si>
    <t xml:space="preserve">  Depreciation and amortization</t>
  </si>
  <si>
    <t>Other income (expense):</t>
  </si>
  <si>
    <t xml:space="preserve">  Interest expense</t>
  </si>
  <si>
    <t xml:space="preserve">  Interest income</t>
  </si>
  <si>
    <t xml:space="preserve">  Other, net</t>
  </si>
  <si>
    <t xml:space="preserve">  Diluted</t>
  </si>
  <si>
    <t xml:space="preserve">  Basic </t>
  </si>
  <si>
    <t>U.S. GAAP net loss</t>
  </si>
  <si>
    <t>Net loss</t>
  </si>
  <si>
    <t>Loss before income taxes</t>
  </si>
  <si>
    <t>Operating loss</t>
  </si>
  <si>
    <t>Net loss per share:</t>
  </si>
  <si>
    <t xml:space="preserve">  Cost of services (1)</t>
  </si>
  <si>
    <t xml:space="preserve">  Sales and marketing  (1)</t>
  </si>
  <si>
    <t xml:space="preserve">  Research &amp; development  (1)</t>
  </si>
  <si>
    <t xml:space="preserve">Total operating expenses </t>
  </si>
  <si>
    <t xml:space="preserve">    Basic </t>
  </si>
  <si>
    <t xml:space="preserve">    Diluted</t>
  </si>
  <si>
    <t>Reconciliation of U.S. GAAP Net Loss to EBITDA to Adjusted EBITDA</t>
  </si>
  <si>
    <t>Total other expense</t>
  </si>
  <si>
    <t xml:space="preserve">September 30, </t>
  </si>
  <si>
    <t>September 30,</t>
  </si>
  <si>
    <t>Amortization of intangible assets</t>
  </si>
  <si>
    <t>Acquisition and legal related expenses</t>
  </si>
  <si>
    <t>Intangible assets, net</t>
  </si>
  <si>
    <t>December 31,</t>
  </si>
  <si>
    <t>Twelve Months Ended</t>
  </si>
  <si>
    <t>EDGIO, INC.</t>
  </si>
  <si>
    <t xml:space="preserve">  Restructuring charges (1)</t>
  </si>
  <si>
    <t>Weighted-average shares used in per share calculation:</t>
  </si>
  <si>
    <t>Restructuring charges</t>
  </si>
  <si>
    <t>Non-GAAP net (loss) income</t>
  </si>
  <si>
    <t xml:space="preserve">Interest and other expense </t>
  </si>
  <si>
    <t>GAAP gross profit</t>
  </si>
  <si>
    <t>Share-based compensation expense</t>
  </si>
  <si>
    <t>Acquisition and legal related charges</t>
  </si>
  <si>
    <t>Depreciation</t>
  </si>
  <si>
    <t>Non-GAAP gross profit</t>
  </si>
  <si>
    <t>Non-GAAP gross margin</t>
  </si>
  <si>
    <t>GAAP research and development expense</t>
  </si>
  <si>
    <t>Non-GAAP research and development expense</t>
  </si>
  <si>
    <t>GAAP sales and marketing expense</t>
  </si>
  <si>
    <t>Non-GAAP sales and marketing expense</t>
  </si>
  <si>
    <t>GAAP general and administrative expense</t>
  </si>
  <si>
    <t>Non-GAAP general and administrative expense</t>
  </si>
  <si>
    <t>GAAP depreciation and amortization</t>
  </si>
  <si>
    <t>Amortization of intangibles</t>
  </si>
  <si>
    <t>Non-GAAP depreciation and amortization</t>
  </si>
  <si>
    <t>Tax effect of Non-GAAP adjustments</t>
  </si>
  <si>
    <t>Cash gross profit</t>
  </si>
  <si>
    <t>Cash gross margin</t>
  </si>
  <si>
    <t>Reconciliation of U.S. GAAP Gross Profit to U.S. Non-GAAP Gross Profit to Cash Gross Profit</t>
  </si>
  <si>
    <t>June 30,</t>
  </si>
  <si>
    <t>March 31,</t>
  </si>
  <si>
    <t>Reconciliation  of U.S. GAAP Financial Measures to Non-GAAP Financial Measures</t>
  </si>
  <si>
    <t xml:space="preserve">  Other current liabilities</t>
  </si>
  <si>
    <t xml:space="preserve">  Accounts payable</t>
  </si>
  <si>
    <t xml:space="preserve">  Prepaid expenses and other current assets</t>
  </si>
  <si>
    <t>Net increase(decrease) in cash, cash equivalents and marketable securities:</t>
  </si>
  <si>
    <t>GAAP operating loss</t>
  </si>
  <si>
    <t xml:space="preserve">Non-GAAP operating (loss) income </t>
  </si>
  <si>
    <t>GAAP pre-tax loss</t>
  </si>
  <si>
    <t>Non-GAAP pre-tax (loss) income</t>
  </si>
  <si>
    <t>GAAP net loss</t>
  </si>
  <si>
    <t>Non-GAAP net (loss) income per Non-GAAP basic share</t>
  </si>
  <si>
    <t>Non-GAAP net (loss) income per Non-GAAP diluted share</t>
  </si>
  <si>
    <t>Other depreciation and amortization</t>
  </si>
  <si>
    <t xml:space="preserve">Income tax (benefit) expense </t>
  </si>
  <si>
    <t>Non-GAAP (benefit) provision for income taxes</t>
  </si>
  <si>
    <t>GAAP (benefit) provision for income taxes</t>
  </si>
  <si>
    <t>Non-GAAP fully weighted-average basic shares</t>
  </si>
  <si>
    <t>Non-GAAP fully weighted-average diluted shares</t>
  </si>
  <si>
    <t xml:space="preserve">Reconciliation of U.S. GAAP Net Loss to Non-GAAP Net (Loss) Income </t>
  </si>
  <si>
    <t>Financing obligations, less current portion</t>
  </si>
  <si>
    <t xml:space="preserve">  Financing obligations</t>
  </si>
  <si>
    <t>Acquisition and legal related charges:</t>
  </si>
  <si>
    <t>Total acquisition and legal related charges</t>
  </si>
  <si>
    <t>(1)     Includes share-based compensation and acquisition and legal related expenses (see supplemental table for figures)</t>
  </si>
  <si>
    <t xml:space="preserve">June 30, </t>
  </si>
  <si>
    <t xml:space="preserve">March 31, </t>
  </si>
  <si>
    <t>Nine Months Ended</t>
  </si>
  <si>
    <t>Six Months Ended</t>
  </si>
  <si>
    <t>YTD 2021 by Q roll</t>
  </si>
  <si>
    <t>Q4 2021 Roll</t>
  </si>
  <si>
    <t>Q3 2021 Roll</t>
  </si>
  <si>
    <t>Q2 2021 Roll</t>
  </si>
  <si>
    <t>YTD 2022 by Q roll</t>
  </si>
  <si>
    <t>Q4 2022 Roll</t>
  </si>
  <si>
    <t>Q3 2022 Roll</t>
  </si>
  <si>
    <t>Q2 2022 Roll</t>
  </si>
  <si>
    <t>Impairment of private company investment</t>
  </si>
  <si>
    <t>Convertible preferred stock, $0.001 par value; 7,500 shares  authorized; no shares issued and outstanding</t>
  </si>
  <si>
    <t>Common stock, $0.001 par value; 300,000 shares authorized</t>
  </si>
  <si>
    <t>Common stock contingent consideration</t>
  </si>
  <si>
    <t>Additional paid-in capital</t>
  </si>
  <si>
    <t>Accumulated other comprehensive loss</t>
  </si>
  <si>
    <t>Accumulated deficit</t>
  </si>
  <si>
    <t>Purchases of property and equipment</t>
  </si>
  <si>
    <t>Proceeds from financing onligations</t>
  </si>
  <si>
    <t>As % of revenue</t>
  </si>
  <si>
    <t>Edgio, Inc.</t>
  </si>
  <si>
    <t>Consolidated Statements of Cash Flows</t>
  </si>
  <si>
    <t>Operating activities</t>
  </si>
  <si>
    <t>Adjustments to reconcile net loss to net cash provided by (used in) operating activities:</t>
  </si>
  <si>
    <t>Foreign currency remeasurement loss (gain)</t>
  </si>
  <si>
    <t>Accounts receivable charges</t>
  </si>
  <si>
    <t>Amortization of premium on marketable securities</t>
  </si>
  <si>
    <t>Realized loss on marketable securities</t>
  </si>
  <si>
    <t>Noncash interest expense</t>
  </si>
  <si>
    <t>Impairment of Investment</t>
  </si>
  <si>
    <t>Noncash capital contributions from parent</t>
  </si>
  <si>
    <t>Noncash restructuring charges</t>
  </si>
  <si>
    <t>Changes in operating assets and liabilities, net of amounts acquired:</t>
  </si>
  <si>
    <t>Accounts receivable</t>
  </si>
  <si>
    <t>Prepaid expenses and other current assets</t>
  </si>
  <si>
    <t>Income taxes receivable</t>
  </si>
  <si>
    <t>Accounts payable and other current liabilities</t>
  </si>
  <si>
    <t>Deferred revenue</t>
  </si>
  <si>
    <t>Income taxes payable</t>
  </si>
  <si>
    <t>Other long term liabilities</t>
  </si>
  <si>
    <t>Investing activities</t>
  </si>
  <si>
    <t>Purchases of marketable securities</t>
  </si>
  <si>
    <t>Sale and maturities of marketable securities</t>
  </si>
  <si>
    <t>Proceeds from sale of property and equipment</t>
  </si>
  <si>
    <t>Cash acquired in (used for) acquisition of business</t>
  </si>
  <si>
    <t>Net cash provided by (used in) investing activities</t>
  </si>
  <si>
    <t>Financing activities</t>
  </si>
  <si>
    <t>Proceeds from issuance of debt, net</t>
  </si>
  <si>
    <t>Purchase of capped calls</t>
  </si>
  <si>
    <t>Payment of debt issuance costs</t>
  </si>
  <si>
    <t>Proceeds from financing obligations</t>
  </si>
  <si>
    <t>Repayment of financing obligations</t>
  </si>
  <si>
    <t>Payment of employee tax withholdings related to restricted stock vesting</t>
  </si>
  <si>
    <t>Proceeds from employee stock plans</t>
  </si>
  <si>
    <t>Net cash provided by financing activities</t>
  </si>
  <si>
    <t>Effect of exchange rate changes on cash and cash equivalents</t>
  </si>
  <si>
    <t>Net increase (decrease) in cash and cash equivalents</t>
  </si>
  <si>
    <t>Cash and cash equivalents, beginning of year</t>
  </si>
  <si>
    <t>Cash and cash equivalents, end of year</t>
  </si>
  <si>
    <t>Supplement disclosure of cash flow information</t>
  </si>
  <si>
    <t>Cash paid during the year for interest</t>
  </si>
  <si>
    <t>Cash paid during the year for income taxes, net of refunds</t>
  </si>
  <si>
    <t>Common stock issued in connection with acquisition of businesses</t>
  </si>
  <si>
    <t>Common stock contingent consideration related to business combination</t>
  </si>
  <si>
    <t>Common stock issued for employee compensation arrangements</t>
  </si>
  <si>
    <t>Property and equipment included in accounts payable and other current liabilities</t>
  </si>
  <si>
    <t>Noncash additions to financing receivables</t>
  </si>
  <si>
    <t>Noncash additions to short-term financing liabilities</t>
  </si>
  <si>
    <t>Noncash additions to long-term financing liabilities</t>
  </si>
  <si>
    <t>Use of Non-GAAP Financial Measures</t>
  </si>
  <si>
    <t>To evaluate our business, we consider and use non-generally accepted accounting principles (“Non-GAAP”) net loss, EBITDA, and Adjusted EBITDA as supplemental measures of operating performance. These measures include the same adjustments that our management takes into account when it reviews and assesses operating performance on a period-to-period basis. We consider Non-GAAP net loss to be an important indicator of our overall business performance. We define Non-GAAP net loss to be U.S. GAAP net loss, adjusted to exclude share-based compensation, non-cash interest expense, restructuring charges, acquisition and legal related expenses, amortization of intangible assets, and impairment charges. We believe that EBITDA provides a useful metric to investors to compare us with other companies within our industry and across industries. We define EBITDA as U.S. GAAP net loss, adjusted to exclude interest expense, interest and other (income) expense, income tax expense, and depreciation and amortization. We define Adjusted EBITDA as EBITDA adjusted to exclude share-based compensation, restructuring charges, and acquisition and legal related expenses. We use Adjusted EBITDA as a supplemental measure to review and assess operating performance. Our management uses these Non-GAAP financial measures because, collectively, they provide valuable information on the performance of our on-going operations, and they also enable us to compare against our peer companies and against other companies in our industry and adjacent industries. We believe these measures also provide similar insights to investors, and enable investors to review our results of operations “through the eyes of management.” </t>
  </si>
  <si>
    <t>Furthermore, our management uses these Non-GAAP financial measures to assist them in making decisions regarding our strategic priorities and areas for future investment and focus. The terms Non-GAAP net loss, EBITDA and Adjusted EBITDA are not defined under U.S. GAAP, and are not measures of operating income, operating performance or liquidity presented in accordance with U.S. GAAP. Our Non-GAAP net loss, EBITDA and Adjusted EBITDA have limitations as analytical tools, and when assessing our operating performance, Non-GAAP net loss, EBITDA and Adjusted EBITDA should not be considered in isolation, or as a substitute for net income (loss) or other consolidated income statement data prepared in accordance with U.S. GAAP. Some of these limitations include, but are not limited to:</t>
  </si>
  <si>
    <t>We compensate for these limitations by relying primarily on our U.S. GAAP financial results and using Non-GAAP net loss, EBITDA, and Adjusted EBITDA only as supplemental support for management’s analysis of business performance. Non-GAAP net loss, EBITDA, and Adjusted EBITDA are calculated as follows for the periods presented in thousands.</t>
  </si>
  <si>
    <t>Reconciliation of Non-GAAP Financial Measures</t>
  </si>
  <si>
    <t>In accordance with the requirements of Item 10(e) of Regulation S-K, we are presenting the most directly comparable U.S. GAAP financial measures and reconciling the unaudited Non-GAAP financial metrics to the comparable U.S. GAAP measures. Per share amounts may not foot due to rounding.</t>
  </si>
  <si>
    <t>Forward-looking non-GAAP financial measures are presented without reconciliations of such forward-looking non-GAAP measures because the GAAP financial measures are not accessible on a forward-looking basis and reconciling information is not available without unreasonable effort due to the inherent difficulty in forecasting and quantifying certain amounts that are necessary for such reconciliations, including adjustments reflected in our reconciliation of historic non-GAAP financial measures, the amounts of which, based on historical experience, could be material.</t>
  </si>
  <si>
    <t>•      Non-GAAP net loss, EBITDA, and Adjusted EBITDA do not reflect our cash expenditures or future requirements for capital expenditures or contractual commitments;</t>
  </si>
  <si>
    <t>•      These measures do not reflect changes in, or cash requirements for, our working capital needs;</t>
  </si>
  <si>
    <t>•      Non-GAAP net loss, EBITDA, and Adjusted EBITDA do not reflect the cash requirements necessary for litigation costs, including provision for litigation and litigation expenses;</t>
  </si>
  <si>
    <t>•      These measures do not reflect the interest expense, or the cash requirements necessary to service interest or principal payments, on our debt;</t>
  </si>
  <si>
    <t>•      These measures do not reflect income taxes or the cash requirements for any tax payments;</t>
  </si>
  <si>
    <t>•      Although depreciation and amortization are non-cash charges, the assets being depreciated and amortized will be replaced sometime in the future, and EBITDA, and Adjusted EBITDA do not reflect any cash requirements for such replacements;</t>
  </si>
  <si>
    <t>•      While share-based compensation is a component of operating expense, the impact on our financial statements compared to other companies can vary significantly due to such factors as the assumed life of the options and the assumed volatility of our common stock; and</t>
  </si>
  <si>
    <t>•      Other companies may calculate Non-GAAP net loss, EBITDA, and Adjusted EBITDA differently than we do, limiting their usefulness as comparative measures.</t>
  </si>
  <si>
    <r>
      <rPr>
        <b/>
        <sz val="10"/>
        <rFont val="Arial"/>
        <family val="2"/>
      </rPr>
      <t xml:space="preserve">Note: </t>
    </r>
    <r>
      <rPr>
        <sz val="10"/>
        <rFont val="Arial"/>
        <family val="2"/>
      </rPr>
      <t xml:space="preserve">Due to the adoption of lease accounting for Open Edge, we do not recognize the revenue on our income statement. Under this practice, the equipment we purchase for ISPs is recorded as capital expenditure.  When a PoP is activated, we will record the payment from the ISPs on the cash flow statement as "Proceeds from financing obligations". In essence, this payment is an offset to capital expenditure and we have provided the components to provide transparency in the capital expenditure needs of our business. </t>
    </r>
  </si>
  <si>
    <t>Additional capital expenditure data</t>
  </si>
  <si>
    <t>Consolidated Balance Sheet</t>
  </si>
  <si>
    <t>Unaudited</t>
  </si>
  <si>
    <t>Shares issued and outstanding</t>
  </si>
  <si>
    <t>Consolidated Statements of Operations</t>
  </si>
  <si>
    <t>Loss (gain) on sale of property and equipment</t>
  </si>
  <si>
    <t>Net cash (used in) provided by operating activities</t>
  </si>
  <si>
    <t>Supplemental Financial Data</t>
  </si>
  <si>
    <t>End of period statistics:</t>
  </si>
  <si>
    <t>Approximate number of active clients</t>
  </si>
  <si>
    <t>Number of employees and employee equivalents</t>
  </si>
  <si>
    <t>Weighted-average basic shares used in per share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</si>
</sst>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409]mmmm\ d\,\ yyyy;@"/>
    <numFmt numFmtId="166" formatCode="_(&quot;$&quot;* #,##0.00_);_(&quot;$&quot;* \(#,##0.00\);_(&quot;$&quot;* &quot;-&quot;_);_(@_)"/>
    <numFmt numFmtId="167" formatCode="0.0%"/>
    <numFmt numFmtId="168" formatCode="_(* #,##0.000_);_(* \(#,##0.000\);_(* &quot;-&quot;_);_(@_)"/>
    <numFmt numFmtId="169" formatCode="_(* #,##0_);_(* \(#,##0\);_(* &quot;-&quot;??_);_(@_)"/>
    <numFmt numFmtId="170" formatCode="_(* #,##0.0_);_(* \(#,##0.0\);_(* &quot;-&quot;??_);_(@_)"/>
    <numFmt numFmtId="171" formatCode="_(&quot;$&quot;* #,##0_);_(&quot;$&quot;* \(#,##0\);_(&quot;$&quot;* &quot;-&quot;??_);_(@_)"/>
    <numFmt numFmtId="172" formatCode="&quot;$&quot;* #,##0,_);&quot;$&quot;* \(#,##0,\);&quot;$&quot;* &quot;—&quot;_);_(@_)"/>
    <numFmt numFmtId="173" formatCode="&quot;$&quot;#,##0"/>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color rgb="FF000000"/>
      <name val="Arial"/>
      <family val="2"/>
    </font>
    <font>
      <sz val="10"/>
      <color rgb="FF1B1E21"/>
      <name val="Arial"/>
      <family val="2"/>
    </font>
    <font>
      <sz val="10"/>
      <color rgb="FF000000"/>
      <name val="Arial"/>
      <family val="2"/>
    </font>
    <font>
      <sz val="10"/>
      <color rgb="FFFF0000"/>
      <name val="Arial"/>
      <family val="2"/>
    </font>
    <font>
      <sz val="10"/>
      <color rgb="FF0000FF"/>
      <name val="Arial"/>
      <family val="2"/>
    </font>
    <font>
      <sz val="10"/>
      <name val="Arial"/>
      <family val="2"/>
    </font>
    <font>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rgb="FF000000"/>
      </top>
      <bottom style="double">
        <color rgb="FF000000"/>
      </bottom>
      <diagonal/>
    </border>
    <border>
      <left/>
      <right/>
      <top style="thin">
        <color indexed="64"/>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double">
        <color rgb="FF000000"/>
      </top>
      <bottom/>
      <diagonal/>
    </border>
  </borders>
  <cellStyleXfs count="11">
    <xf numFmtId="0" fontId="0" fillId="0" borderId="0"/>
    <xf numFmtId="0" fontId="4" fillId="0" borderId="0"/>
    <xf numFmtId="0" fontId="4" fillId="0" borderId="0"/>
    <xf numFmtId="9"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9" fontId="11" fillId="0" borderId="0" applyFont="0" applyFill="0" applyBorder="0" applyAlignment="0" applyProtection="0"/>
    <xf numFmtId="0" fontId="1" fillId="0" borderId="0"/>
    <xf numFmtId="0" fontId="12" fillId="0" borderId="0" applyBorder="0">
      <alignment wrapText="1"/>
    </xf>
  </cellStyleXfs>
  <cellXfs count="156">
    <xf numFmtId="0" fontId="0" fillId="0" borderId="0" xfId="0"/>
    <xf numFmtId="0" fontId="5" fillId="0" borderId="0" xfId="0" applyFont="1"/>
    <xf numFmtId="41" fontId="0" fillId="0" borderId="0" xfId="0" applyNumberFormat="1"/>
    <xf numFmtId="42" fontId="0" fillId="0" borderId="0" xfId="0" applyNumberFormat="1"/>
    <xf numFmtId="0" fontId="5" fillId="0" borderId="0" xfId="0" applyFont="1" applyAlignment="1">
      <alignment horizontal="center"/>
    </xf>
    <xf numFmtId="0" fontId="4" fillId="0" borderId="0" xfId="0" applyFont="1"/>
    <xf numFmtId="41" fontId="4" fillId="0" borderId="0" xfId="0" applyNumberFormat="1" applyFont="1"/>
    <xf numFmtId="0" fontId="4" fillId="0" borderId="0" xfId="1"/>
    <xf numFmtId="0" fontId="4" fillId="0" borderId="0" xfId="2"/>
    <xf numFmtId="0" fontId="5" fillId="0" borderId="0" xfId="2" applyFont="1"/>
    <xf numFmtId="42" fontId="4" fillId="0" borderId="0" xfId="2" applyNumberFormat="1"/>
    <xf numFmtId="0" fontId="5" fillId="0" borderId="1" xfId="0" applyFont="1" applyBorder="1" applyAlignment="1">
      <alignment horizontal="center"/>
    </xf>
    <xf numFmtId="41" fontId="4" fillId="0" borderId="0" xfId="1" applyNumberFormat="1"/>
    <xf numFmtId="42" fontId="4" fillId="0" borderId="0" xfId="0" applyNumberFormat="1" applyFont="1"/>
    <xf numFmtId="0" fontId="5" fillId="0" borderId="0" xfId="1" applyFont="1" applyAlignment="1">
      <alignment horizontal="center"/>
    </xf>
    <xf numFmtId="41" fontId="4" fillId="0" borderId="0" xfId="0" applyNumberFormat="1" applyFont="1" applyAlignment="1">
      <alignment horizontal="center"/>
    </xf>
    <xf numFmtId="164" fontId="0" fillId="0" borderId="0" xfId="0" applyNumberFormat="1"/>
    <xf numFmtId="0" fontId="5" fillId="0" borderId="0" xfId="1" applyFont="1"/>
    <xf numFmtId="169" fontId="4" fillId="0" borderId="0" xfId="5" applyNumberFormat="1" applyFont="1" applyFill="1"/>
    <xf numFmtId="0" fontId="9" fillId="0" borderId="0" xfId="1" applyFont="1"/>
    <xf numFmtId="169" fontId="4" fillId="0" borderId="0" xfId="5" applyNumberFormat="1" applyFont="1" applyFill="1" applyAlignment="1">
      <alignment horizontal="right" vertical="center" wrapText="1"/>
    </xf>
    <xf numFmtId="169" fontId="4" fillId="0" borderId="0" xfId="5" applyNumberFormat="1" applyFont="1" applyFill="1" applyBorder="1"/>
    <xf numFmtId="169" fontId="4" fillId="0" borderId="0" xfId="5" applyNumberFormat="1" applyFont="1" applyFill="1" applyAlignment="1">
      <alignment horizontal="center" wrapText="1"/>
    </xf>
    <xf numFmtId="169" fontId="4" fillId="0" borderId="0" xfId="1" applyNumberFormat="1"/>
    <xf numFmtId="0" fontId="10" fillId="0" borderId="0" xfId="1" applyFont="1"/>
    <xf numFmtId="0" fontId="0" fillId="0" borderId="0" xfId="0" applyAlignment="1">
      <alignment vertical="center" wrapText="1"/>
    </xf>
    <xf numFmtId="169" fontId="5" fillId="0" borderId="0" xfId="1" applyNumberFormat="1" applyFont="1"/>
    <xf numFmtId="167" fontId="4" fillId="0" borderId="0" xfId="1" applyNumberFormat="1"/>
    <xf numFmtId="0" fontId="5" fillId="0" borderId="0" xfId="1" applyFont="1" applyAlignment="1">
      <alignment horizontal="left"/>
    </xf>
    <xf numFmtId="0" fontId="4" fillId="0" borderId="0" xfId="1" applyAlignment="1">
      <alignment horizontal="left"/>
    </xf>
    <xf numFmtId="167" fontId="4" fillId="0" borderId="0" xfId="3" applyNumberFormat="1" applyFont="1" applyFill="1" applyAlignment="1">
      <alignment horizontal="right" vertical="center" wrapText="1"/>
    </xf>
    <xf numFmtId="0" fontId="9" fillId="0" borderId="0" xfId="0" applyFont="1"/>
    <xf numFmtId="0" fontId="4" fillId="0" borderId="0" xfId="0" applyFont="1" applyAlignment="1">
      <alignment horizontal="left"/>
    </xf>
    <xf numFmtId="0" fontId="5" fillId="0" borderId="1" xfId="1" applyFont="1" applyBorder="1" applyAlignment="1">
      <alignment horizontal="center"/>
    </xf>
    <xf numFmtId="42" fontId="4" fillId="0" borderId="0" xfId="0" applyNumberFormat="1" applyFont="1" applyAlignment="1">
      <alignment horizontal="center"/>
    </xf>
    <xf numFmtId="44" fontId="4" fillId="0" borderId="0" xfId="0" applyNumberFormat="1" applyFont="1" applyAlignment="1">
      <alignment horizontal="center"/>
    </xf>
    <xf numFmtId="167" fontId="4" fillId="0" borderId="0" xfId="3" applyNumberFormat="1" applyFont="1" applyFill="1" applyBorder="1" applyAlignment="1">
      <alignment horizontal="right"/>
    </xf>
    <xf numFmtId="0" fontId="5" fillId="0" borderId="0" xfId="2" applyFont="1" applyAlignment="1">
      <alignment horizontal="center"/>
    </xf>
    <xf numFmtId="41" fontId="4" fillId="0" borderId="0" xfId="2" applyNumberFormat="1"/>
    <xf numFmtId="41" fontId="4" fillId="0" borderId="1" xfId="2" applyNumberFormat="1" applyBorder="1"/>
    <xf numFmtId="42" fontId="4" fillId="0" borderId="2" xfId="2" applyNumberFormat="1" applyBorder="1"/>
    <xf numFmtId="41" fontId="4" fillId="0" borderId="6" xfId="2" applyNumberFormat="1" applyBorder="1"/>
    <xf numFmtId="42" fontId="4" fillId="0" borderId="0" xfId="1" applyNumberFormat="1"/>
    <xf numFmtId="166" fontId="0" fillId="0" borderId="0" xfId="0" applyNumberFormat="1"/>
    <xf numFmtId="41" fontId="0" fillId="0" borderId="1" xfId="0" applyNumberFormat="1" applyBorder="1"/>
    <xf numFmtId="42" fontId="0" fillId="0" borderId="2" xfId="0" applyNumberFormat="1" applyBorder="1"/>
    <xf numFmtId="166" fontId="0" fillId="0" borderId="2" xfId="0" applyNumberFormat="1" applyBorder="1"/>
    <xf numFmtId="164" fontId="0" fillId="0" borderId="1" xfId="0" applyNumberFormat="1" applyBorder="1"/>
    <xf numFmtId="41" fontId="4" fillId="0" borderId="1" xfId="1" applyNumberFormat="1" applyBorder="1"/>
    <xf numFmtId="41" fontId="4" fillId="0" borderId="0" xfId="1" applyNumberFormat="1" applyAlignment="1">
      <alignment horizontal="center"/>
    </xf>
    <xf numFmtId="0" fontId="6" fillId="0" borderId="0" xfId="1" applyFont="1" applyAlignment="1">
      <alignment horizontal="left" vertical="center" wrapText="1"/>
    </xf>
    <xf numFmtId="0" fontId="7" fillId="0" borderId="0" xfId="1" applyFont="1" applyAlignment="1">
      <alignment horizontal="right" wrapText="1"/>
    </xf>
    <xf numFmtId="0" fontId="8" fillId="0" borderId="0" xfId="1" applyFont="1" applyAlignment="1">
      <alignment horizontal="left" vertical="center" wrapText="1"/>
    </xf>
    <xf numFmtId="0" fontId="8" fillId="0" borderId="0" xfId="1" applyFont="1" applyAlignment="1">
      <alignment horizontal="center" wrapText="1"/>
    </xf>
    <xf numFmtId="0" fontId="4" fillId="0" borderId="0" xfId="1" applyAlignment="1">
      <alignment horizontal="left" vertical="center" wrapText="1"/>
    </xf>
    <xf numFmtId="0" fontId="9" fillId="0" borderId="0" xfId="1" applyFont="1" applyAlignment="1">
      <alignment horizontal="center" wrapText="1"/>
    </xf>
    <xf numFmtId="0" fontId="5" fillId="0" borderId="0" xfId="1" applyFont="1" applyAlignment="1">
      <alignment horizontal="left" vertical="center" wrapText="1"/>
    </xf>
    <xf numFmtId="0" fontId="4" fillId="0" borderId="0" xfId="1" applyAlignment="1">
      <alignment horizontal="right" wrapText="1"/>
    </xf>
    <xf numFmtId="0" fontId="4" fillId="0" borderId="0" xfId="1" applyAlignment="1">
      <alignment horizontal="left" wrapText="1"/>
    </xf>
    <xf numFmtId="0" fontId="4" fillId="0" borderId="0" xfId="1" applyAlignment="1">
      <alignment horizontal="center" wrapText="1"/>
    </xf>
    <xf numFmtId="0" fontId="5" fillId="0" borderId="0" xfId="0" applyFont="1" applyAlignment="1">
      <alignment vertical="center" wrapText="1"/>
    </xf>
    <xf numFmtId="0" fontId="9" fillId="3" borderId="0" xfId="0" applyFont="1" applyFill="1"/>
    <xf numFmtId="42" fontId="9" fillId="3" borderId="0" xfId="0" applyNumberFormat="1" applyFont="1" applyFill="1"/>
    <xf numFmtId="37" fontId="0" fillId="0" borderId="0" xfId="0" applyNumberFormat="1"/>
    <xf numFmtId="0" fontId="0" fillId="0" borderId="0" xfId="0" applyAlignment="1">
      <alignment wrapText="1"/>
    </xf>
    <xf numFmtId="0" fontId="5" fillId="0" borderId="1" xfId="0" applyFont="1" applyBorder="1" applyAlignment="1">
      <alignment horizontal="center" wrapText="1"/>
    </xf>
    <xf numFmtId="0" fontId="5" fillId="0" borderId="0" xfId="0" applyFont="1" applyAlignment="1">
      <alignment wrapText="1"/>
    </xf>
    <xf numFmtId="0" fontId="5" fillId="0" borderId="0" xfId="0" applyFont="1" applyAlignment="1">
      <alignment horizontal="center" wrapText="1"/>
    </xf>
    <xf numFmtId="0" fontId="0" fillId="0" borderId="0" xfId="0" applyAlignment="1">
      <alignment horizontal="center" wrapText="1"/>
    </xf>
    <xf numFmtId="0" fontId="5" fillId="0" borderId="1" xfId="2" applyFont="1" applyBorder="1" applyAlignment="1">
      <alignment horizontal="center" wrapText="1"/>
    </xf>
    <xf numFmtId="0" fontId="4" fillId="0" borderId="0" xfId="2" applyAlignment="1">
      <alignment horizontal="center" wrapText="1"/>
    </xf>
    <xf numFmtId="0" fontId="5" fillId="0" borderId="1" xfId="1" applyFont="1" applyBorder="1" applyAlignment="1">
      <alignment horizontal="center" wrapText="1"/>
    </xf>
    <xf numFmtId="0" fontId="5" fillId="0" borderId="0" xfId="1" applyFont="1" applyAlignment="1">
      <alignment horizontal="center" wrapText="1"/>
    </xf>
    <xf numFmtId="0" fontId="4" fillId="0" borderId="0" xfId="0" applyFont="1" applyAlignment="1">
      <alignment horizontal="left" wrapText="1" indent="1"/>
    </xf>
    <xf numFmtId="0" fontId="4" fillId="0" borderId="0" xfId="0" applyFont="1" applyAlignment="1">
      <alignment horizontal="left" indent="1"/>
    </xf>
    <xf numFmtId="0" fontId="5" fillId="2" borderId="0" xfId="0" applyFont="1" applyFill="1" applyAlignment="1">
      <alignment horizontal="center" wrapText="1"/>
    </xf>
    <xf numFmtId="0" fontId="5" fillId="2" borderId="0" xfId="0" applyFont="1" applyFill="1" applyAlignment="1">
      <alignment horizontal="center"/>
    </xf>
    <xf numFmtId="0" fontId="4" fillId="2" borderId="0" xfId="0" applyFont="1" applyFill="1"/>
    <xf numFmtId="0" fontId="5" fillId="2" borderId="1" xfId="0" applyFont="1" applyFill="1" applyBorder="1" applyAlignment="1">
      <alignment horizontal="center" wrapText="1"/>
    </xf>
    <xf numFmtId="0" fontId="4" fillId="2" borderId="0" xfId="0" applyFont="1" applyFill="1" applyAlignment="1">
      <alignment horizontal="center" wrapText="1"/>
    </xf>
    <xf numFmtId="0" fontId="5" fillId="2" borderId="1" xfId="0" applyFont="1" applyFill="1" applyBorder="1" applyAlignment="1">
      <alignment horizontal="center"/>
    </xf>
    <xf numFmtId="0" fontId="5" fillId="2" borderId="0" xfId="0" applyFont="1" applyFill="1"/>
    <xf numFmtId="41" fontId="4" fillId="0" borderId="1" xfId="0" applyNumberFormat="1" applyFont="1" applyBorder="1"/>
    <xf numFmtId="41" fontId="4" fillId="2" borderId="1" xfId="0" applyNumberFormat="1" applyFont="1" applyFill="1" applyBorder="1"/>
    <xf numFmtId="42" fontId="4" fillId="0" borderId="4" xfId="0" applyNumberFormat="1" applyFont="1" applyBorder="1"/>
    <xf numFmtId="0" fontId="4" fillId="0" borderId="0" xfId="1" applyAlignment="1">
      <alignment horizontal="left" indent="1"/>
    </xf>
    <xf numFmtId="41" fontId="4" fillId="0" borderId="3" xfId="0" applyNumberFormat="1" applyFont="1" applyBorder="1"/>
    <xf numFmtId="14" fontId="5" fillId="0" borderId="0" xfId="0" applyNumberFormat="1" applyFont="1" applyAlignment="1">
      <alignment horizontal="center"/>
    </xf>
    <xf numFmtId="42" fontId="4" fillId="0" borderId="1" xfId="0" applyNumberFormat="1" applyFont="1" applyBorder="1" applyAlignment="1">
      <alignment horizontal="center"/>
    </xf>
    <xf numFmtId="41" fontId="4" fillId="0" borderId="1" xfId="0" applyNumberFormat="1" applyFont="1" applyBorder="1" applyAlignment="1">
      <alignment horizontal="center"/>
    </xf>
    <xf numFmtId="41" fontId="4" fillId="0" borderId="3" xfId="0" applyNumberFormat="1" applyFont="1" applyBorder="1" applyAlignment="1">
      <alignment horizontal="center"/>
    </xf>
    <xf numFmtId="167" fontId="4" fillId="0" borderId="0" xfId="3" applyNumberFormat="1" applyFont="1" applyFill="1" applyAlignment="1">
      <alignment horizontal="right"/>
    </xf>
    <xf numFmtId="42" fontId="4" fillId="0" borderId="2" xfId="0" applyNumberFormat="1" applyFont="1" applyBorder="1" applyAlignment="1">
      <alignment horizontal="center"/>
    </xf>
    <xf numFmtId="44" fontId="4" fillId="0" borderId="2" xfId="0" applyNumberFormat="1" applyFont="1" applyBorder="1" applyAlignment="1">
      <alignment horizontal="center"/>
    </xf>
    <xf numFmtId="164" fontId="4" fillId="0" borderId="0" xfId="0" applyNumberFormat="1" applyFont="1" applyAlignment="1">
      <alignment horizontal="center"/>
    </xf>
    <xf numFmtId="168" fontId="4" fillId="0" borderId="0" xfId="0" applyNumberFormat="1" applyFont="1" applyAlignment="1">
      <alignment horizontal="center"/>
    </xf>
    <xf numFmtId="0" fontId="5" fillId="2" borderId="0" xfId="1" applyFont="1" applyFill="1"/>
    <xf numFmtId="171" fontId="8" fillId="0" borderId="0" xfId="6" applyNumberFormat="1" applyFont="1" applyAlignment="1">
      <alignment wrapText="1"/>
    </xf>
    <xf numFmtId="171" fontId="8" fillId="0" borderId="5" xfId="6" applyNumberFormat="1" applyFont="1" applyBorder="1" applyAlignment="1">
      <alignment wrapText="1"/>
    </xf>
    <xf numFmtId="171" fontId="8" fillId="0" borderId="10" xfId="6" applyNumberFormat="1" applyFont="1" applyBorder="1" applyAlignment="1">
      <alignment horizontal="left" wrapText="1"/>
    </xf>
    <xf numFmtId="0" fontId="4" fillId="2" borderId="0" xfId="0" applyFont="1" applyFill="1" applyAlignment="1">
      <alignment horizontal="center"/>
    </xf>
    <xf numFmtId="9" fontId="4" fillId="2" borderId="0" xfId="8" applyFont="1" applyFill="1" applyAlignment="1">
      <alignment horizontal="center"/>
    </xf>
    <xf numFmtId="6" fontId="4" fillId="2" borderId="0" xfId="0" applyNumberFormat="1" applyFont="1" applyFill="1" applyAlignment="1">
      <alignment horizontal="center"/>
    </xf>
    <xf numFmtId="42" fontId="4" fillId="2" borderId="0" xfId="0" applyNumberFormat="1" applyFont="1" applyFill="1" applyAlignment="1">
      <alignment horizontal="center"/>
    </xf>
    <xf numFmtId="173" fontId="4" fillId="2" borderId="0" xfId="0" applyNumberFormat="1" applyFont="1" applyFill="1" applyAlignment="1">
      <alignment horizontal="center"/>
    </xf>
    <xf numFmtId="171" fontId="8" fillId="0" borderId="0" xfId="6" applyNumberFormat="1" applyFont="1" applyBorder="1" applyAlignment="1">
      <alignment wrapText="1"/>
    </xf>
    <xf numFmtId="0" fontId="0" fillId="2" borderId="0" xfId="0" applyFill="1"/>
    <xf numFmtId="0" fontId="0" fillId="2" borderId="0" xfId="0" applyFill="1" applyAlignment="1">
      <alignment horizontal="left" wrapText="1"/>
    </xf>
    <xf numFmtId="0" fontId="6" fillId="0" borderId="0" xfId="10" applyFont="1" applyAlignment="1">
      <alignment horizontal="center" wrapText="1"/>
    </xf>
    <xf numFmtId="3" fontId="4" fillId="0" borderId="0" xfId="0" applyNumberFormat="1" applyFont="1"/>
    <xf numFmtId="0" fontId="4" fillId="0" borderId="0" xfId="0" applyFont="1" applyAlignment="1">
      <alignment wrapText="1"/>
    </xf>
    <xf numFmtId="167" fontId="4" fillId="0" borderId="0" xfId="3" applyNumberFormat="1" applyFont="1" applyFill="1" applyAlignment="1">
      <alignment horizontal="center"/>
    </xf>
    <xf numFmtId="167" fontId="4" fillId="0" borderId="0" xfId="3" applyNumberFormat="1" applyFont="1" applyFill="1" applyBorder="1" applyAlignment="1">
      <alignment horizontal="center"/>
    </xf>
    <xf numFmtId="0" fontId="5" fillId="0" borderId="1" xfId="2" applyFont="1" applyBorder="1" applyAlignment="1">
      <alignment wrapText="1"/>
    </xf>
    <xf numFmtId="0" fontId="5" fillId="0" borderId="0" xfId="2" applyFont="1" applyAlignment="1">
      <alignment horizontal="center" wrapText="1"/>
    </xf>
    <xf numFmtId="0" fontId="6" fillId="0" borderId="0" xfId="0" applyFont="1"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top" wrapText="1"/>
    </xf>
    <xf numFmtId="0" fontId="8" fillId="0" borderId="0" xfId="0" applyFont="1" applyAlignment="1">
      <alignment wrapText="1"/>
    </xf>
    <xf numFmtId="41" fontId="8" fillId="0" borderId="0" xfId="0" applyNumberFormat="1" applyFont="1" applyAlignment="1">
      <alignment horizontal="left" wrapText="1"/>
    </xf>
    <xf numFmtId="0" fontId="8" fillId="0" borderId="0" xfId="0" applyFont="1" applyAlignment="1">
      <alignment horizontal="left" vertical="top" wrapText="1" indent="3"/>
    </xf>
    <xf numFmtId="41" fontId="8" fillId="0" borderId="0" xfId="0" applyNumberFormat="1" applyFont="1" applyAlignment="1">
      <alignment wrapText="1"/>
    </xf>
    <xf numFmtId="0" fontId="8" fillId="0" borderId="0" xfId="0" applyFont="1" applyAlignment="1">
      <alignment horizontal="left" vertical="top" wrapText="1" indent="6"/>
    </xf>
    <xf numFmtId="41" fontId="8" fillId="0" borderId="7" xfId="0" applyNumberFormat="1" applyFont="1" applyBorder="1" applyAlignment="1">
      <alignment wrapText="1"/>
    </xf>
    <xf numFmtId="41" fontId="8" fillId="0" borderId="8" xfId="0" applyNumberFormat="1" applyFont="1" applyBorder="1" applyAlignment="1">
      <alignment wrapText="1"/>
    </xf>
    <xf numFmtId="41" fontId="8" fillId="0" borderId="9" xfId="0" applyNumberFormat="1" applyFont="1" applyBorder="1" applyAlignment="1">
      <alignment horizontal="left" wrapText="1"/>
    </xf>
    <xf numFmtId="41" fontId="8" fillId="0" borderId="9" xfId="0" applyNumberFormat="1" applyFont="1" applyBorder="1" applyAlignment="1">
      <alignment wrapText="1"/>
    </xf>
    <xf numFmtId="172" fontId="8" fillId="0" borderId="0" xfId="0" applyNumberFormat="1" applyFont="1" applyAlignment="1">
      <alignment wrapText="1"/>
    </xf>
    <xf numFmtId="42" fontId="9" fillId="0" borderId="0" xfId="0" applyNumberFormat="1" applyFont="1"/>
    <xf numFmtId="167" fontId="0" fillId="0" borderId="0" xfId="3" applyNumberFormat="1" applyFont="1" applyFill="1"/>
    <xf numFmtId="171" fontId="4" fillId="0" borderId="0" xfId="6" applyNumberFormat="1" applyFont="1" applyFill="1"/>
    <xf numFmtId="171" fontId="4" fillId="0" borderId="5" xfId="6" applyNumberFormat="1" applyFont="1" applyFill="1" applyBorder="1" applyAlignment="1">
      <alignment horizontal="left" vertical="center" wrapText="1"/>
    </xf>
    <xf numFmtId="171" fontId="4" fillId="0" borderId="5" xfId="6" applyNumberFormat="1" applyFont="1" applyFill="1" applyBorder="1" applyAlignment="1">
      <alignment horizontal="right" vertical="center" wrapText="1"/>
    </xf>
    <xf numFmtId="171" fontId="4" fillId="0" borderId="0" xfId="6" applyNumberFormat="1" applyFont="1" applyFill="1" applyBorder="1" applyAlignment="1">
      <alignment horizontal="left" vertical="center" wrapText="1"/>
    </xf>
    <xf numFmtId="171" fontId="4" fillId="0" borderId="0" xfId="6" applyNumberFormat="1" applyFont="1" applyFill="1" applyAlignment="1">
      <alignment horizontal="left" vertical="center" wrapText="1"/>
    </xf>
    <xf numFmtId="171" fontId="4" fillId="0" borderId="0" xfId="6" applyNumberFormat="1" applyFont="1" applyFill="1" applyBorder="1"/>
    <xf numFmtId="44" fontId="4" fillId="0" borderId="0" xfId="6" applyFont="1" applyFill="1" applyBorder="1" applyAlignment="1">
      <alignment horizontal="right" vertical="center" wrapText="1"/>
    </xf>
    <xf numFmtId="169" fontId="4" fillId="0" borderId="0" xfId="5" applyNumberFormat="1" applyFont="1" applyBorder="1"/>
    <xf numFmtId="171" fontId="0" fillId="0" borderId="0" xfId="6" applyNumberFormat="1" applyFont="1" applyFill="1"/>
    <xf numFmtId="169" fontId="0" fillId="0" borderId="0" xfId="5" applyNumberFormat="1" applyFont="1" applyFill="1"/>
    <xf numFmtId="171" fontId="0" fillId="0" borderId="4" xfId="6" applyNumberFormat="1" applyFont="1" applyFill="1" applyBorder="1"/>
    <xf numFmtId="43" fontId="0" fillId="0" borderId="0" xfId="5" applyFont="1" applyFill="1"/>
    <xf numFmtId="169" fontId="0" fillId="0" borderId="0" xfId="5" applyNumberFormat="1" applyFont="1"/>
    <xf numFmtId="43" fontId="0" fillId="0" borderId="0" xfId="5" applyFont="1"/>
    <xf numFmtId="170" fontId="0" fillId="0" borderId="0" xfId="5" applyNumberFormat="1" applyFont="1"/>
    <xf numFmtId="0" fontId="0" fillId="2" borderId="0" xfId="0" applyFill="1" applyAlignment="1">
      <alignment horizontal="left" wrapText="1"/>
    </xf>
    <xf numFmtId="0" fontId="5" fillId="0" borderId="0" xfId="1" applyFont="1" applyAlignment="1">
      <alignment horizontal="center"/>
    </xf>
    <xf numFmtId="0" fontId="5" fillId="0" borderId="0" xfId="0" applyFont="1" applyAlignment="1">
      <alignment horizontal="center"/>
    </xf>
    <xf numFmtId="0" fontId="5" fillId="0" borderId="1" xfId="0" applyFont="1" applyBorder="1" applyAlignment="1">
      <alignment horizontal="center" wrapText="1"/>
    </xf>
    <xf numFmtId="0" fontId="6" fillId="0" borderId="0" xfId="10" applyFont="1" applyAlignment="1">
      <alignment horizontal="center" wrapText="1"/>
    </xf>
    <xf numFmtId="0" fontId="6" fillId="0" borderId="1" xfId="10" applyFont="1" applyBorder="1" applyAlignment="1">
      <alignment horizontal="center" wrapText="1"/>
    </xf>
    <xf numFmtId="0" fontId="5" fillId="0" borderId="0" xfId="2" applyFont="1" applyAlignment="1">
      <alignment horizontal="center"/>
    </xf>
    <xf numFmtId="0" fontId="5" fillId="0" borderId="1" xfId="2" applyFont="1" applyBorder="1" applyAlignment="1">
      <alignment horizontal="center" wrapText="1"/>
    </xf>
    <xf numFmtId="165" fontId="5" fillId="0" borderId="1" xfId="0" applyNumberFormat="1" applyFont="1" applyBorder="1" applyAlignment="1">
      <alignment horizontal="center"/>
    </xf>
    <xf numFmtId="0" fontId="5" fillId="0" borderId="1" xfId="1" applyFont="1" applyBorder="1" applyAlignment="1">
      <alignment horizontal="center" wrapText="1"/>
    </xf>
    <xf numFmtId="0" fontId="4" fillId="2" borderId="0" xfId="0" applyFont="1" applyFill="1" applyAlignment="1">
      <alignment horizontal="left" wrapText="1"/>
    </xf>
  </cellXfs>
  <cellStyles count="11">
    <cellStyle name="Comma 2" xfId="5" xr:uid="{21DF6E4C-755B-4FB1-8853-480018B6FF11}"/>
    <cellStyle name="Currency 2" xfId="6" xr:uid="{2C95BA07-6947-4E71-81E3-2E444152CB2C}"/>
    <cellStyle name="Normal" xfId="0" builtinId="0"/>
    <cellStyle name="Normal 2" xfId="1" xr:uid="{00000000-0005-0000-0000-000002000000}"/>
    <cellStyle name="Normal 3" xfId="2" xr:uid="{00000000-0005-0000-0000-000003000000}"/>
    <cellStyle name="Normal 4" xfId="4" xr:uid="{00000000-0005-0000-0000-000004000000}"/>
    <cellStyle name="Normal 4 2" xfId="7" xr:uid="{0A0DDCC6-DD74-4FAC-80D9-55B91FDAAE34}"/>
    <cellStyle name="Normal 4 3" xfId="9" xr:uid="{2FD04292-9CCE-4C85-9917-08F7B51AAED4}"/>
    <cellStyle name="Percent" xfId="8" builtinId="5"/>
    <cellStyle name="Percent 2" xfId="3" xr:uid="{00000000-0005-0000-0000-000005000000}"/>
    <cellStyle name="Table (Normal)" xfId="10" xr:uid="{E53855DB-AFE7-42CC-9D3C-8FF06BFF50CB}"/>
  </cellStyles>
  <dxfs count="0"/>
  <tableStyles count="0" defaultTableStyle="TableStyleMedium9" defaultPivotStyle="PivotStyleLight16"/>
  <colors>
    <mruColors>
      <color rgb="FF0000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sinha\Downloads\Q4%202022%20Webcharts%20-%20FINAL.xlsx" TargetMode="External"/><Relationship Id="rId1" Type="http://schemas.openxmlformats.org/officeDocument/2006/relationships/externalLinkPath" Target="Q4%202022%20Webcharts%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Balance Sheet"/>
      <sheetName val="2 Stmt. of Operations"/>
      <sheetName val="3 Stmt. of Cash Flows"/>
      <sheetName val="4 Supplemental Financial Data"/>
      <sheetName val="5 GAAP to Non GAAP Net Income"/>
      <sheetName val="6 GAAP NI toEBITDA toAdj EBITDA"/>
      <sheetName val="7 GAAP to Non GAAP Fin Measures"/>
      <sheetName val="8 GAAP to Non-GAAP to Cash GP"/>
    </sheetNames>
    <sheetDataSet>
      <sheetData sheetId="0">
        <row r="10">
          <cell r="C10">
            <v>55275</v>
          </cell>
          <cell r="E10">
            <v>59306</v>
          </cell>
          <cell r="G10">
            <v>55175</v>
          </cell>
          <cell r="Q10">
            <v>35620</v>
          </cell>
          <cell r="S10">
            <v>46795</v>
          </cell>
        </row>
        <row r="11">
          <cell r="C11">
            <v>18734</v>
          </cell>
          <cell r="E11">
            <v>11444</v>
          </cell>
          <cell r="G11">
            <v>22158</v>
          </cell>
          <cell r="Q11">
            <v>81308</v>
          </cell>
          <cell r="S11">
            <v>76928</v>
          </cell>
        </row>
      </sheetData>
      <sheetData sheetId="1">
        <row r="11">
          <cell r="C11">
            <v>338598</v>
          </cell>
          <cell r="E11">
            <v>108841</v>
          </cell>
          <cell r="G11">
            <v>110832</v>
          </cell>
          <cell r="I11">
            <v>63586</v>
          </cell>
          <cell r="K11">
            <v>55339</v>
          </cell>
          <cell r="M11">
            <v>229757</v>
          </cell>
          <cell r="O11">
            <v>118925</v>
          </cell>
          <cell r="Q11">
            <v>201115</v>
          </cell>
          <cell r="S11">
            <v>57178</v>
          </cell>
          <cell r="U11">
            <v>47994</v>
          </cell>
          <cell r="W11">
            <v>46285</v>
          </cell>
          <cell r="Y11">
            <v>49658</v>
          </cell>
          <cell r="AA11">
            <v>143937</v>
          </cell>
          <cell r="AC11">
            <v>95943</v>
          </cell>
          <cell r="AE11">
            <v>223990</v>
          </cell>
        </row>
        <row r="14">
          <cell r="C14">
            <v>28171</v>
          </cell>
          <cell r="E14">
            <v>4629</v>
          </cell>
          <cell r="G14">
            <v>10903</v>
          </cell>
          <cell r="I14">
            <v>6791</v>
          </cell>
          <cell r="K14">
            <v>5848</v>
          </cell>
          <cell r="M14">
            <v>23542</v>
          </cell>
          <cell r="O14">
            <v>12639</v>
          </cell>
          <cell r="Q14">
            <v>24106</v>
          </cell>
          <cell r="S14">
            <v>5876</v>
          </cell>
          <cell r="U14">
            <v>6116</v>
          </cell>
          <cell r="W14">
            <v>6239</v>
          </cell>
          <cell r="Y14">
            <v>5874</v>
          </cell>
          <cell r="AA14">
            <v>18230</v>
          </cell>
          <cell r="AC14">
            <v>12114</v>
          </cell>
          <cell r="AE14">
            <v>21787</v>
          </cell>
        </row>
        <row r="16">
          <cell r="C16">
            <v>107540</v>
          </cell>
          <cell r="E16">
            <v>39856</v>
          </cell>
          <cell r="G16">
            <v>32789</v>
          </cell>
          <cell r="I16">
            <v>18077</v>
          </cell>
          <cell r="K16">
            <v>16818</v>
          </cell>
          <cell r="M16">
            <v>67684</v>
          </cell>
          <cell r="O16">
            <v>34895</v>
          </cell>
          <cell r="Q16">
            <v>54322</v>
          </cell>
          <cell r="S16">
            <v>20426</v>
          </cell>
          <cell r="U16">
            <v>11986</v>
          </cell>
          <cell r="W16">
            <v>9377</v>
          </cell>
          <cell r="Y16">
            <v>12534</v>
          </cell>
          <cell r="AA16">
            <v>33896</v>
          </cell>
          <cell r="AC16">
            <v>21910</v>
          </cell>
          <cell r="AE16">
            <v>80277</v>
          </cell>
        </row>
        <row r="19">
          <cell r="C19">
            <v>88150</v>
          </cell>
          <cell r="E19">
            <v>23367</v>
          </cell>
          <cell r="G19">
            <v>22138</v>
          </cell>
          <cell r="I19">
            <v>26812</v>
          </cell>
          <cell r="K19">
            <v>15833</v>
          </cell>
          <cell r="M19">
            <v>64783</v>
          </cell>
          <cell r="O19">
            <v>42645</v>
          </cell>
          <cell r="Q19">
            <v>40091</v>
          </cell>
          <cell r="S19">
            <v>9147</v>
          </cell>
          <cell r="U19">
            <v>10532</v>
          </cell>
          <cell r="W19">
            <v>7515</v>
          </cell>
          <cell r="Y19">
            <v>12897</v>
          </cell>
          <cell r="AA19">
            <v>30944</v>
          </cell>
          <cell r="AC19">
            <v>20412</v>
          </cell>
          <cell r="AE19">
            <v>31284</v>
          </cell>
        </row>
        <row r="20">
          <cell r="C20">
            <v>48803</v>
          </cell>
          <cell r="E20">
            <v>15894</v>
          </cell>
          <cell r="G20">
            <v>14448</v>
          </cell>
          <cell r="I20">
            <v>10834</v>
          </cell>
          <cell r="K20">
            <v>7627</v>
          </cell>
          <cell r="M20">
            <v>32909</v>
          </cell>
          <cell r="O20">
            <v>18461</v>
          </cell>
          <cell r="Q20">
            <v>29960</v>
          </cell>
          <cell r="S20">
            <v>8341</v>
          </cell>
          <cell r="U20">
            <v>5987</v>
          </cell>
          <cell r="W20">
            <v>5784</v>
          </cell>
          <cell r="Y20">
            <v>9848</v>
          </cell>
          <cell r="AA20">
            <v>21619</v>
          </cell>
          <cell r="AC20">
            <v>15631</v>
          </cell>
          <cell r="AE20">
            <v>42945</v>
          </cell>
        </row>
        <row r="21">
          <cell r="C21">
            <v>83652</v>
          </cell>
          <cell r="E21">
            <v>29441</v>
          </cell>
          <cell r="G21">
            <v>32462</v>
          </cell>
          <cell r="I21">
            <v>12171</v>
          </cell>
          <cell r="K21">
            <v>9577</v>
          </cell>
          <cell r="M21">
            <v>54211</v>
          </cell>
          <cell r="O21">
            <v>21749</v>
          </cell>
          <cell r="Q21">
            <v>21669</v>
          </cell>
          <cell r="S21">
            <v>5149</v>
          </cell>
          <cell r="U21">
            <v>5205</v>
          </cell>
          <cell r="W21">
            <v>5187</v>
          </cell>
          <cell r="Y21">
            <v>6128</v>
          </cell>
          <cell r="AA21">
            <v>16520</v>
          </cell>
          <cell r="AC21">
            <v>11315</v>
          </cell>
          <cell r="AE21">
            <v>21680</v>
          </cell>
        </row>
        <row r="22">
          <cell r="C22">
            <v>14741</v>
          </cell>
          <cell r="E22">
            <v>6258</v>
          </cell>
          <cell r="G22">
            <v>5943</v>
          </cell>
          <cell r="I22">
            <v>1508</v>
          </cell>
          <cell r="K22">
            <v>1032</v>
          </cell>
          <cell r="M22">
            <v>8483</v>
          </cell>
          <cell r="O22">
            <v>2540</v>
          </cell>
          <cell r="Q22">
            <v>2794</v>
          </cell>
          <cell r="S22">
            <v>976</v>
          </cell>
          <cell r="U22">
            <v>730</v>
          </cell>
          <cell r="W22">
            <v>549</v>
          </cell>
          <cell r="Y22">
            <v>540</v>
          </cell>
          <cell r="AA22">
            <v>1818</v>
          </cell>
          <cell r="AC22">
            <v>1089</v>
          </cell>
          <cell r="AE22">
            <v>1591</v>
          </cell>
        </row>
        <row r="23">
          <cell r="C23">
            <v>20030</v>
          </cell>
          <cell r="E23">
            <v>10894</v>
          </cell>
          <cell r="G23">
            <v>4070</v>
          </cell>
          <cell r="I23">
            <v>4368</v>
          </cell>
          <cell r="K23">
            <v>698</v>
          </cell>
          <cell r="M23">
            <v>9136</v>
          </cell>
          <cell r="O23">
            <v>5066</v>
          </cell>
          <cell r="U23">
            <v>1770</v>
          </cell>
          <cell r="W23">
            <v>2155</v>
          </cell>
          <cell r="Y23">
            <v>6873</v>
          </cell>
          <cell r="AA23">
            <v>10798</v>
          </cell>
          <cell r="AC23">
            <v>9028</v>
          </cell>
          <cell r="AE23">
            <v>0</v>
          </cell>
        </row>
        <row r="26">
          <cell r="C26">
            <v>-147836</v>
          </cell>
          <cell r="E26">
            <v>-45998</v>
          </cell>
          <cell r="G26">
            <v>-46272</v>
          </cell>
          <cell r="I26">
            <v>-37616</v>
          </cell>
          <cell r="K26">
            <v>-17949</v>
          </cell>
          <cell r="M26">
            <v>-101838</v>
          </cell>
          <cell r="O26">
            <v>-55566</v>
          </cell>
          <cell r="Q26">
            <v>-53617</v>
          </cell>
          <cell r="S26">
            <v>-5814</v>
          </cell>
          <cell r="U26">
            <v>-12238</v>
          </cell>
          <cell r="W26">
            <v>-11813</v>
          </cell>
          <cell r="Y26">
            <v>-23752</v>
          </cell>
          <cell r="AA26">
            <v>-47803</v>
          </cell>
          <cell r="AC26">
            <v>-35565</v>
          </cell>
          <cell r="AE26">
            <v>-17223</v>
          </cell>
        </row>
        <row r="29">
          <cell r="C29">
            <v>-6094</v>
          </cell>
          <cell r="E29">
            <v>-1660</v>
          </cell>
          <cell r="G29">
            <v>-1546</v>
          </cell>
          <cell r="I29">
            <v>-1458</v>
          </cell>
          <cell r="K29">
            <v>-1431</v>
          </cell>
          <cell r="M29">
            <v>-4434</v>
          </cell>
          <cell r="O29">
            <v>-2888</v>
          </cell>
          <cell r="Q29">
            <v>-5423</v>
          </cell>
          <cell r="S29">
            <v>-1432</v>
          </cell>
          <cell r="U29">
            <v>-1345</v>
          </cell>
          <cell r="W29">
            <v>-1338</v>
          </cell>
          <cell r="Y29">
            <v>-1308</v>
          </cell>
          <cell r="AA29">
            <v>-3991</v>
          </cell>
          <cell r="AC29">
            <v>-2646</v>
          </cell>
          <cell r="AE29">
            <v>-3960</v>
          </cell>
        </row>
        <row r="30">
          <cell r="C30">
            <v>510</v>
          </cell>
          <cell r="E30">
            <v>310</v>
          </cell>
          <cell r="G30">
            <v>140</v>
          </cell>
          <cell r="I30">
            <v>33</v>
          </cell>
          <cell r="K30">
            <v>27</v>
          </cell>
          <cell r="M30">
            <v>200</v>
          </cell>
          <cell r="O30">
            <v>60</v>
          </cell>
          <cell r="Q30">
            <v>134</v>
          </cell>
          <cell r="S30">
            <v>30</v>
          </cell>
          <cell r="U30">
            <v>17</v>
          </cell>
          <cell r="W30">
            <v>42</v>
          </cell>
          <cell r="Y30">
            <v>45</v>
          </cell>
          <cell r="AA30">
            <v>104</v>
          </cell>
          <cell r="AC30">
            <v>87</v>
          </cell>
          <cell r="AE30">
            <v>69</v>
          </cell>
        </row>
        <row r="31">
          <cell r="C31">
            <v>-4179</v>
          </cell>
          <cell r="E31">
            <v>-1315</v>
          </cell>
          <cell r="G31">
            <v>-1005</v>
          </cell>
          <cell r="I31">
            <v>-1146</v>
          </cell>
          <cell r="K31">
            <v>-713</v>
          </cell>
          <cell r="M31">
            <v>-2864</v>
          </cell>
          <cell r="O31">
            <v>-1859</v>
          </cell>
          <cell r="Q31">
            <v>-1106</v>
          </cell>
          <cell r="S31">
            <v>-242</v>
          </cell>
          <cell r="U31">
            <v>-209</v>
          </cell>
          <cell r="W31">
            <v>-440</v>
          </cell>
          <cell r="Y31">
            <v>-214</v>
          </cell>
          <cell r="AA31">
            <v>-864</v>
          </cell>
          <cell r="AC31">
            <v>-655</v>
          </cell>
          <cell r="AE31">
            <v>-368</v>
          </cell>
        </row>
        <row r="34">
          <cell r="C34">
            <v>-157599</v>
          </cell>
          <cell r="E34">
            <v>-48663</v>
          </cell>
          <cell r="G34">
            <v>-48683</v>
          </cell>
          <cell r="I34">
            <v>-40187</v>
          </cell>
          <cell r="K34">
            <v>-20066</v>
          </cell>
          <cell r="M34">
            <v>-108936</v>
          </cell>
          <cell r="O34">
            <v>-60253</v>
          </cell>
          <cell r="Q34">
            <v>-60012</v>
          </cell>
          <cell r="S34">
            <v>-7458</v>
          </cell>
          <cell r="U34">
            <v>-13775</v>
          </cell>
          <cell r="W34">
            <v>-13549</v>
          </cell>
          <cell r="Y34">
            <v>-25229</v>
          </cell>
          <cell r="AA34">
            <v>-52554</v>
          </cell>
          <cell r="AC34">
            <v>-38779</v>
          </cell>
          <cell r="AE34">
            <v>-21482</v>
          </cell>
        </row>
        <row r="35">
          <cell r="C35">
            <v>-21080</v>
          </cell>
          <cell r="E35">
            <v>-2137</v>
          </cell>
          <cell r="G35">
            <v>440</v>
          </cell>
          <cell r="I35">
            <v>-19589</v>
          </cell>
          <cell r="K35">
            <v>206</v>
          </cell>
          <cell r="M35">
            <v>-18943</v>
          </cell>
          <cell r="O35">
            <v>-19383</v>
          </cell>
          <cell r="Q35">
            <v>1154</v>
          </cell>
          <cell r="S35">
            <v>436</v>
          </cell>
          <cell r="U35">
            <v>211</v>
          </cell>
          <cell r="W35">
            <v>248</v>
          </cell>
          <cell r="Y35">
            <v>260</v>
          </cell>
          <cell r="AA35">
            <v>718</v>
          </cell>
          <cell r="AC35">
            <v>507</v>
          </cell>
          <cell r="AE35">
            <v>645</v>
          </cell>
        </row>
        <row r="37">
          <cell r="C37">
            <v>-136519</v>
          </cell>
          <cell r="E37">
            <v>-46526</v>
          </cell>
          <cell r="G37">
            <v>-49123</v>
          </cell>
          <cell r="I37">
            <v>-20598</v>
          </cell>
          <cell r="K37">
            <v>-20272</v>
          </cell>
          <cell r="M37">
            <v>-89993</v>
          </cell>
          <cell r="O37">
            <v>-40870</v>
          </cell>
          <cell r="Q37">
            <v>-61166</v>
          </cell>
          <cell r="S37">
            <v>-7894</v>
          </cell>
          <cell r="U37">
            <v>-13986</v>
          </cell>
          <cell r="W37">
            <v>-13797</v>
          </cell>
          <cell r="Y37">
            <v>-25489</v>
          </cell>
          <cell r="AA37">
            <v>-53272</v>
          </cell>
          <cell r="AC37">
            <v>-39286</v>
          </cell>
          <cell r="AE37">
            <v>-22127</v>
          </cell>
        </row>
        <row r="44">
          <cell r="C44">
            <v>182381</v>
          </cell>
          <cell r="E44">
            <v>222026</v>
          </cell>
          <cell r="G44">
            <v>220194</v>
          </cell>
          <cell r="I44">
            <v>151776</v>
          </cell>
          <cell r="K44">
            <v>135528</v>
          </cell>
          <cell r="M44">
            <v>169166</v>
          </cell>
          <cell r="O44">
            <v>143652</v>
          </cell>
          <cell r="Q44">
            <v>127789</v>
          </cell>
          <cell r="S44">
            <v>134023</v>
          </cell>
          <cell r="U44">
            <v>126791</v>
          </cell>
          <cell r="W44">
            <v>126050</v>
          </cell>
          <cell r="Y44">
            <v>124290</v>
          </cell>
          <cell r="AA44">
            <v>125710</v>
          </cell>
          <cell r="AC44">
            <v>125170</v>
          </cell>
          <cell r="AE44">
            <v>121196</v>
          </cell>
        </row>
        <row r="45">
          <cell r="C45">
            <v>182380.75</v>
          </cell>
          <cell r="E45">
            <v>222026</v>
          </cell>
          <cell r="G45">
            <v>220194</v>
          </cell>
          <cell r="I45">
            <v>151776</v>
          </cell>
          <cell r="K45">
            <v>135528</v>
          </cell>
          <cell r="M45">
            <v>169166</v>
          </cell>
          <cell r="O45">
            <v>143652</v>
          </cell>
          <cell r="Q45">
            <v>127789</v>
          </cell>
          <cell r="S45">
            <v>134023</v>
          </cell>
          <cell r="U45">
            <v>126791</v>
          </cell>
          <cell r="W45">
            <v>126050</v>
          </cell>
          <cell r="Y45">
            <v>124290</v>
          </cell>
          <cell r="AA45">
            <v>125710</v>
          </cell>
          <cell r="AC45">
            <v>125170</v>
          </cell>
          <cell r="AE45">
            <v>121196</v>
          </cell>
        </row>
      </sheetData>
      <sheetData sheetId="2" refreshError="1"/>
      <sheetData sheetId="3">
        <row r="13">
          <cell r="B13">
            <v>2443</v>
          </cell>
          <cell r="D13">
            <v>854</v>
          </cell>
          <cell r="F13">
            <v>855</v>
          </cell>
          <cell r="H13">
            <v>326</v>
          </cell>
          <cell r="J13">
            <v>408</v>
          </cell>
          <cell r="L13">
            <v>1589</v>
          </cell>
          <cell r="N13">
            <v>734</v>
          </cell>
          <cell r="P13">
            <v>1385</v>
          </cell>
          <cell r="R13">
            <v>243</v>
          </cell>
          <cell r="T13">
            <v>438</v>
          </cell>
          <cell r="V13">
            <v>458</v>
          </cell>
          <cell r="X13">
            <v>246</v>
          </cell>
          <cell r="Z13">
            <v>1142</v>
          </cell>
          <cell r="AB13">
            <v>704</v>
          </cell>
          <cell r="AD13">
            <v>1998</v>
          </cell>
        </row>
        <row r="14">
          <cell r="B14">
            <v>8659</v>
          </cell>
          <cell r="D14">
            <v>2190</v>
          </cell>
          <cell r="F14">
            <v>2200</v>
          </cell>
          <cell r="H14">
            <v>2166</v>
          </cell>
          <cell r="J14">
            <v>2103</v>
          </cell>
          <cell r="L14">
            <v>6469</v>
          </cell>
          <cell r="N14">
            <v>4269</v>
          </cell>
          <cell r="P14">
            <v>12514</v>
          </cell>
          <cell r="R14">
            <v>2311</v>
          </cell>
          <cell r="T14">
            <v>2301</v>
          </cell>
          <cell r="V14">
            <v>1874</v>
          </cell>
          <cell r="X14">
            <v>6028</v>
          </cell>
          <cell r="Z14">
            <v>10203</v>
          </cell>
          <cell r="AB14">
            <v>7902</v>
          </cell>
          <cell r="AD14">
            <v>7611</v>
          </cell>
        </row>
        <row r="15">
          <cell r="B15">
            <v>3836</v>
          </cell>
          <cell r="D15">
            <v>552</v>
          </cell>
          <cell r="F15">
            <v>727</v>
          </cell>
          <cell r="H15">
            <v>1376</v>
          </cell>
          <cell r="J15">
            <v>1181</v>
          </cell>
          <cell r="L15">
            <v>3284</v>
          </cell>
          <cell r="N15">
            <v>2557</v>
          </cell>
          <cell r="P15">
            <v>2513</v>
          </cell>
          <cell r="R15">
            <v>915</v>
          </cell>
          <cell r="T15">
            <v>640</v>
          </cell>
          <cell r="V15">
            <v>395</v>
          </cell>
          <cell r="X15">
            <v>563</v>
          </cell>
          <cell r="Z15">
            <v>1598</v>
          </cell>
          <cell r="AB15">
            <v>958</v>
          </cell>
          <cell r="AD15">
            <v>3519</v>
          </cell>
        </row>
        <row r="16">
          <cell r="B16">
            <v>15655</v>
          </cell>
          <cell r="D16">
            <v>4341</v>
          </cell>
          <cell r="F16">
            <v>4571</v>
          </cell>
          <cell r="H16">
            <v>3423</v>
          </cell>
          <cell r="J16">
            <v>3320</v>
          </cell>
          <cell r="L16">
            <v>11314</v>
          </cell>
          <cell r="N16">
            <v>6743</v>
          </cell>
          <cell r="P16">
            <v>2435</v>
          </cell>
          <cell r="R16">
            <v>788</v>
          </cell>
          <cell r="T16">
            <v>662</v>
          </cell>
          <cell r="V16">
            <v>614</v>
          </cell>
          <cell r="X16">
            <v>371</v>
          </cell>
          <cell r="Z16">
            <v>1647</v>
          </cell>
          <cell r="AB16">
            <v>985</v>
          </cell>
          <cell r="AD16">
            <v>2589</v>
          </cell>
        </row>
        <row r="17">
          <cell r="R17">
            <v>-254</v>
          </cell>
          <cell r="T17">
            <v>-384</v>
          </cell>
          <cell r="V17">
            <v>917</v>
          </cell>
          <cell r="X17">
            <v>1354</v>
          </cell>
          <cell r="Z17">
            <v>1887</v>
          </cell>
          <cell r="AB17">
            <v>2271</v>
          </cell>
        </row>
        <row r="19">
          <cell r="B19">
            <v>30593</v>
          </cell>
          <cell r="D19">
            <v>7937</v>
          </cell>
          <cell r="F19">
            <v>8353</v>
          </cell>
          <cell r="H19">
            <v>7291</v>
          </cell>
          <cell r="J19">
            <v>7012</v>
          </cell>
          <cell r="L19">
            <v>22656</v>
          </cell>
          <cell r="N19">
            <v>14303</v>
          </cell>
          <cell r="R19">
            <v>4003</v>
          </cell>
          <cell r="T19">
            <v>3657</v>
          </cell>
          <cell r="V19">
            <v>4258</v>
          </cell>
          <cell r="X19">
            <v>8562</v>
          </cell>
          <cell r="Z19">
            <v>16477</v>
          </cell>
          <cell r="AB19">
            <v>12820</v>
          </cell>
          <cell r="AD19">
            <v>15717</v>
          </cell>
        </row>
        <row r="23">
          <cell r="B23">
            <v>1885</v>
          </cell>
          <cell r="D23">
            <v>709</v>
          </cell>
          <cell r="F23">
            <v>1106</v>
          </cell>
          <cell r="H23">
            <v>70</v>
          </cell>
          <cell r="J23">
            <v>0</v>
          </cell>
          <cell r="L23">
            <v>1176</v>
          </cell>
          <cell r="N23">
            <v>70</v>
          </cell>
          <cell r="P23">
            <v>0</v>
          </cell>
          <cell r="R23">
            <v>0</v>
          </cell>
          <cell r="T23">
            <v>0</v>
          </cell>
          <cell r="V23">
            <v>0</v>
          </cell>
          <cell r="X23">
            <v>0</v>
          </cell>
          <cell r="Z23">
            <v>0</v>
          </cell>
          <cell r="AB23">
            <v>0</v>
          </cell>
          <cell r="AD23">
            <v>0</v>
          </cell>
        </row>
        <row r="24">
          <cell r="B24">
            <v>30540</v>
          </cell>
          <cell r="D24">
            <v>4013</v>
          </cell>
          <cell r="F24">
            <v>6898</v>
          </cell>
          <cell r="H24">
            <v>14522</v>
          </cell>
          <cell r="J24">
            <v>5107</v>
          </cell>
          <cell r="L24">
            <v>26527</v>
          </cell>
          <cell r="N24">
            <v>19629</v>
          </cell>
          <cell r="P24">
            <v>2640</v>
          </cell>
          <cell r="R24">
            <v>199</v>
          </cell>
          <cell r="T24">
            <v>2263</v>
          </cell>
          <cell r="V24">
            <v>0</v>
          </cell>
          <cell r="X24">
            <v>0</v>
          </cell>
          <cell r="Z24">
            <v>2441</v>
          </cell>
          <cell r="AB24">
            <v>0</v>
          </cell>
          <cell r="AD24">
            <v>0</v>
          </cell>
        </row>
        <row r="25">
          <cell r="B25">
            <v>385</v>
          </cell>
          <cell r="D25">
            <v>93</v>
          </cell>
          <cell r="F25">
            <v>292</v>
          </cell>
          <cell r="H25">
            <v>0</v>
          </cell>
          <cell r="J25">
            <v>0</v>
          </cell>
          <cell r="L25">
            <v>292</v>
          </cell>
          <cell r="N25">
            <v>0</v>
          </cell>
          <cell r="P25">
            <v>0</v>
          </cell>
          <cell r="R25">
            <v>0</v>
          </cell>
          <cell r="T25">
            <v>0</v>
          </cell>
          <cell r="V25">
            <v>0</v>
          </cell>
          <cell r="X25">
            <v>0</v>
          </cell>
          <cell r="Z25">
            <v>0</v>
          </cell>
          <cell r="AB25">
            <v>0</v>
          </cell>
          <cell r="AD25">
            <v>0</v>
          </cell>
        </row>
        <row r="26">
          <cell r="B26">
            <v>4367</v>
          </cell>
          <cell r="D26">
            <v>1370</v>
          </cell>
          <cell r="F26">
            <v>2975</v>
          </cell>
          <cell r="H26">
            <v>22</v>
          </cell>
          <cell r="J26">
            <v>0</v>
          </cell>
          <cell r="L26">
            <v>2997</v>
          </cell>
          <cell r="N26">
            <v>22</v>
          </cell>
          <cell r="P26">
            <v>0</v>
          </cell>
          <cell r="R26">
            <v>0</v>
          </cell>
          <cell r="T26">
            <v>0</v>
          </cell>
          <cell r="V26">
            <v>0</v>
          </cell>
          <cell r="X26">
            <v>0</v>
          </cell>
          <cell r="Z26">
            <v>0</v>
          </cell>
          <cell r="AB26">
            <v>0</v>
          </cell>
          <cell r="AD26">
            <v>0</v>
          </cell>
        </row>
        <row r="28">
          <cell r="B28">
            <v>37177</v>
          </cell>
          <cell r="D28">
            <v>6185</v>
          </cell>
          <cell r="F28">
            <v>11271</v>
          </cell>
          <cell r="H28">
            <v>14614</v>
          </cell>
          <cell r="J28">
            <v>5107</v>
          </cell>
          <cell r="L28">
            <v>30992</v>
          </cell>
          <cell r="N28">
            <v>19721</v>
          </cell>
          <cell r="P28">
            <v>2640</v>
          </cell>
          <cell r="R28">
            <v>199</v>
          </cell>
          <cell r="T28">
            <v>2263</v>
          </cell>
          <cell r="V28">
            <v>0</v>
          </cell>
          <cell r="X28">
            <v>0</v>
          </cell>
          <cell r="Z28">
            <v>2441</v>
          </cell>
          <cell r="AB28">
            <v>0</v>
          </cell>
          <cell r="AD28">
            <v>0</v>
          </cell>
        </row>
        <row r="34">
          <cell r="B34">
            <v>12952</v>
          </cell>
          <cell r="D34">
            <v>6077</v>
          </cell>
          <cell r="F34">
            <v>4917</v>
          </cell>
          <cell r="H34">
            <v>1172</v>
          </cell>
          <cell r="J34">
            <v>786</v>
          </cell>
          <cell r="L34">
            <v>6875</v>
          </cell>
          <cell r="N34">
            <v>1958</v>
          </cell>
          <cell r="P34">
            <v>1048</v>
          </cell>
          <cell r="R34">
            <v>727</v>
          </cell>
          <cell r="T34">
            <v>321</v>
          </cell>
          <cell r="V34">
            <v>0</v>
          </cell>
          <cell r="X34">
            <v>0</v>
          </cell>
          <cell r="Z34">
            <v>321</v>
          </cell>
          <cell r="AB34">
            <v>0</v>
          </cell>
          <cell r="AD34">
            <v>0</v>
          </cell>
        </row>
        <row r="36">
          <cell r="B36">
            <v>42912</v>
          </cell>
          <cell r="D36">
            <v>10887</v>
          </cell>
          <cell r="F36">
            <v>16846</v>
          </cell>
          <cell r="H36">
            <v>8299</v>
          </cell>
          <cell r="J36">
            <v>6880</v>
          </cell>
          <cell r="L36">
            <v>32025</v>
          </cell>
          <cell r="N36">
            <v>15179</v>
          </cell>
          <cell r="P36">
            <v>26900</v>
          </cell>
          <cell r="R36">
            <v>6852</v>
          </cell>
          <cell r="T36">
            <v>6846</v>
          </cell>
          <cell r="V36">
            <v>6788</v>
          </cell>
          <cell r="X36">
            <v>6414</v>
          </cell>
          <cell r="Z36">
            <v>20048</v>
          </cell>
          <cell r="AB36">
            <v>13203</v>
          </cell>
          <cell r="AD36">
            <v>23378</v>
          </cell>
        </row>
      </sheetData>
      <sheetData sheetId="4">
        <row r="14">
          <cell r="C14">
            <v>849</v>
          </cell>
          <cell r="O14">
            <v>211</v>
          </cell>
          <cell r="S14">
            <v>209</v>
          </cell>
          <cell r="W14">
            <v>634</v>
          </cell>
          <cell r="AA14">
            <v>420</v>
          </cell>
          <cell r="AM14">
            <v>204</v>
          </cell>
          <cell r="AQ14">
            <v>201</v>
          </cell>
          <cell r="AU14">
            <v>199</v>
          </cell>
          <cell r="AY14">
            <v>604</v>
          </cell>
          <cell r="BC14">
            <v>400</v>
          </cell>
          <cell r="BG14">
            <v>1938</v>
          </cell>
        </row>
        <row r="18">
          <cell r="G18">
            <v>1275</v>
          </cell>
          <cell r="K18">
            <v>0</v>
          </cell>
          <cell r="S18">
            <v>0</v>
          </cell>
          <cell r="U18">
            <v>0</v>
          </cell>
          <cell r="W18">
            <v>0</v>
          </cell>
          <cell r="Y18">
            <v>0</v>
          </cell>
          <cell r="AA18">
            <v>0</v>
          </cell>
          <cell r="AG18">
            <v>0</v>
          </cell>
          <cell r="AK18">
            <v>0</v>
          </cell>
          <cell r="AO18">
            <v>0</v>
          </cell>
        </row>
      </sheetData>
      <sheetData sheetId="5">
        <row r="20">
          <cell r="Y20">
            <v>7208</v>
          </cell>
        </row>
        <row r="21">
          <cell r="C21">
            <v>20030</v>
          </cell>
          <cell r="E21">
            <v>10894</v>
          </cell>
          <cell r="G21">
            <v>4070</v>
          </cell>
          <cell r="I21">
            <v>4368</v>
          </cell>
          <cell r="K21">
            <v>698</v>
          </cell>
          <cell r="M21">
            <v>9136</v>
          </cell>
          <cell r="O21">
            <v>5066</v>
          </cell>
          <cell r="Q21">
            <v>13688</v>
          </cell>
          <cell r="S21">
            <v>2890</v>
          </cell>
          <cell r="U21">
            <v>1770</v>
          </cell>
          <cell r="W21">
            <v>2155</v>
          </cell>
          <cell r="Y21">
            <v>7136</v>
          </cell>
          <cell r="AA21">
            <v>11061</v>
          </cell>
          <cell r="AC21">
            <v>9291</v>
          </cell>
        </row>
      </sheetData>
      <sheetData sheetId="6">
        <row r="11">
          <cell r="C11">
            <v>107540</v>
          </cell>
          <cell r="E11">
            <v>39856</v>
          </cell>
          <cell r="G11">
            <v>32789</v>
          </cell>
          <cell r="I11">
            <v>18077</v>
          </cell>
          <cell r="K11">
            <v>16818</v>
          </cell>
          <cell r="M11">
            <v>67684</v>
          </cell>
          <cell r="O11">
            <v>34895</v>
          </cell>
          <cell r="Q11">
            <v>54322</v>
          </cell>
          <cell r="S11">
            <v>20426</v>
          </cell>
          <cell r="U11">
            <v>11986</v>
          </cell>
          <cell r="W11">
            <v>9377</v>
          </cell>
          <cell r="Y11">
            <v>12534</v>
          </cell>
          <cell r="AA11">
            <v>33896</v>
          </cell>
          <cell r="AC11">
            <v>21910</v>
          </cell>
          <cell r="AE11">
            <v>80277</v>
          </cell>
        </row>
        <row r="12">
          <cell r="C12">
            <v>2443</v>
          </cell>
          <cell r="E12">
            <v>854</v>
          </cell>
          <cell r="G12">
            <v>855</v>
          </cell>
          <cell r="I12">
            <v>326</v>
          </cell>
          <cell r="K12">
            <v>408</v>
          </cell>
          <cell r="M12">
            <v>1589</v>
          </cell>
          <cell r="O12">
            <v>734</v>
          </cell>
          <cell r="Q12">
            <v>1385</v>
          </cell>
          <cell r="S12">
            <v>243</v>
          </cell>
          <cell r="U12">
            <v>438</v>
          </cell>
          <cell r="W12">
            <v>458</v>
          </cell>
          <cell r="Y12">
            <v>246</v>
          </cell>
          <cell r="AA12">
            <v>1142</v>
          </cell>
          <cell r="AC12">
            <v>704</v>
          </cell>
          <cell r="AE12">
            <v>1998</v>
          </cell>
        </row>
        <row r="13">
          <cell r="C13">
            <v>1885</v>
          </cell>
          <cell r="E13">
            <v>709</v>
          </cell>
          <cell r="G13">
            <v>1106</v>
          </cell>
          <cell r="I13">
            <v>70</v>
          </cell>
          <cell r="K13">
            <v>0</v>
          </cell>
          <cell r="M13">
            <v>1176</v>
          </cell>
          <cell r="O13">
            <v>70</v>
          </cell>
          <cell r="Q13">
            <v>0</v>
          </cell>
          <cell r="S13">
            <v>0</v>
          </cell>
          <cell r="U13">
            <v>0</v>
          </cell>
          <cell r="W13">
            <v>0</v>
          </cell>
          <cell r="Y13">
            <v>0</v>
          </cell>
          <cell r="AA13">
            <v>0</v>
          </cell>
          <cell r="AC13">
            <v>0</v>
          </cell>
          <cell r="AE13">
            <v>0</v>
          </cell>
        </row>
      </sheetData>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64645-BC77-430C-A7A6-0B673E7BA2FE}">
  <sheetPr>
    <pageSetUpPr fitToPage="1"/>
  </sheetPr>
  <dimension ref="A1:AA19"/>
  <sheetViews>
    <sheetView workbookViewId="0">
      <selection activeCell="K23" sqref="K23"/>
    </sheetView>
  </sheetViews>
  <sheetFormatPr defaultRowHeight="12.75" x14ac:dyDescent="0.2"/>
  <cols>
    <col min="1" max="16384" width="9.140625" style="106"/>
  </cols>
  <sheetData>
    <row r="1" spans="1:27" x14ac:dyDescent="0.2">
      <c r="A1" s="28" t="s">
        <v>84</v>
      </c>
    </row>
    <row r="2" spans="1:27" x14ac:dyDescent="0.2">
      <c r="A2" s="81" t="s">
        <v>206</v>
      </c>
    </row>
    <row r="3" spans="1:27" ht="82.5" customHeight="1" x14ac:dyDescent="0.2">
      <c r="A3" s="145" t="s">
        <v>207</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row>
    <row r="4" spans="1:27" ht="8.25" customHeight="1" x14ac:dyDescent="0.2">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row>
    <row r="5" spans="1:27" ht="38.25" customHeight="1" x14ac:dyDescent="0.2">
      <c r="A5" s="145" t="s">
        <v>208</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row>
    <row r="6" spans="1:27" x14ac:dyDescent="0.2">
      <c r="A6" s="106" t="s">
        <v>213</v>
      </c>
    </row>
    <row r="7" spans="1:27" x14ac:dyDescent="0.2">
      <c r="A7" s="106" t="s">
        <v>214</v>
      </c>
    </row>
    <row r="8" spans="1:27" x14ac:dyDescent="0.2">
      <c r="A8" s="106" t="s">
        <v>215</v>
      </c>
    </row>
    <row r="9" spans="1:27" x14ac:dyDescent="0.2">
      <c r="A9" s="106" t="s">
        <v>216</v>
      </c>
    </row>
    <row r="10" spans="1:27" x14ac:dyDescent="0.2">
      <c r="A10" s="106" t="s">
        <v>217</v>
      </c>
    </row>
    <row r="11" spans="1:27" x14ac:dyDescent="0.2">
      <c r="A11" s="106" t="s">
        <v>218</v>
      </c>
    </row>
    <row r="12" spans="1:27" x14ac:dyDescent="0.2">
      <c r="A12" s="106" t="s">
        <v>219</v>
      </c>
    </row>
    <row r="13" spans="1:27" x14ac:dyDescent="0.2">
      <c r="A13" s="106" t="s">
        <v>220</v>
      </c>
    </row>
    <row r="14" spans="1:27" ht="39" customHeight="1" x14ac:dyDescent="0.2">
      <c r="A14" s="145" t="s">
        <v>209</v>
      </c>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row>
    <row r="15" spans="1:27" ht="6.75" customHeight="1" x14ac:dyDescent="0.2">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row>
    <row r="16" spans="1:27" x14ac:dyDescent="0.2">
      <c r="A16" s="81" t="s">
        <v>210</v>
      </c>
    </row>
    <row r="17" spans="1:27" x14ac:dyDescent="0.2">
      <c r="A17" s="106" t="s">
        <v>211</v>
      </c>
    </row>
    <row r="19" spans="1:27" ht="27" customHeight="1" x14ac:dyDescent="0.2">
      <c r="A19" s="145" t="s">
        <v>212</v>
      </c>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row>
  </sheetData>
  <mergeCells count="4">
    <mergeCell ref="A3:AA3"/>
    <mergeCell ref="A5:AA5"/>
    <mergeCell ref="A14:AA14"/>
    <mergeCell ref="A19:AA19"/>
  </mergeCells>
  <pageMargins left="0.7" right="0.7" top="0.75" bottom="0.75" header="0.3" footer="0.3"/>
  <pageSetup scale="5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C3670-7448-4E25-AF78-C96F18BE6190}">
  <sheetPr>
    <pageSetUpPr fitToPage="1"/>
  </sheetPr>
  <dimension ref="A1:AE18"/>
  <sheetViews>
    <sheetView tabSelected="1" workbookViewId="0">
      <selection activeCell="G23" sqref="G23"/>
    </sheetView>
  </sheetViews>
  <sheetFormatPr defaultRowHeight="12.75" x14ac:dyDescent="0.2"/>
  <cols>
    <col min="1" max="1" width="9.140625" style="77"/>
    <col min="2" max="2" width="23.140625" style="77" customWidth="1"/>
    <col min="3" max="3" width="13.85546875" style="77" bestFit="1" customWidth="1"/>
    <col min="4" max="4" width="2" style="77" customWidth="1"/>
    <col min="5" max="5" width="13.85546875" style="77" bestFit="1" customWidth="1"/>
    <col min="6" max="6" width="2.140625" style="77" customWidth="1"/>
    <col min="7" max="7" width="10.28515625" style="77" bestFit="1" customWidth="1"/>
    <col min="8" max="8" width="2.5703125" style="77" customWidth="1"/>
    <col min="9" max="9" width="11.28515625" style="77" bestFit="1" customWidth="1"/>
    <col min="10" max="10" width="2.140625" style="77" customWidth="1"/>
    <col min="11" max="11" width="10.28515625" style="77" bestFit="1" customWidth="1"/>
    <col min="12" max="12" width="1.7109375" style="77" customWidth="1"/>
    <col min="13" max="13" width="11.28515625" style="77" bestFit="1" customWidth="1"/>
    <col min="14" max="14" width="2.42578125" style="77" customWidth="1"/>
    <col min="15" max="15" width="11.28515625" style="77" bestFit="1" customWidth="1"/>
    <col min="16" max="16" width="2.28515625" style="77" customWidth="1"/>
    <col min="17" max="17" width="11.28515625" style="77" bestFit="1" customWidth="1"/>
    <col min="18" max="18" width="2" style="77" customWidth="1"/>
    <col min="19" max="19" width="10.28515625" style="77" bestFit="1" customWidth="1"/>
    <col min="20" max="20" width="1.7109375" style="77" customWidth="1"/>
    <col min="21" max="21" width="14.5703125" style="77" bestFit="1" customWidth="1"/>
    <col min="22" max="22" width="2.5703125" style="77" customWidth="1"/>
    <col min="23" max="23" width="10.28515625" style="77" bestFit="1" customWidth="1"/>
    <col min="24" max="24" width="2.28515625" style="77" customWidth="1"/>
    <col min="25" max="25" width="10.28515625" style="77" bestFit="1" customWidth="1"/>
    <col min="26" max="26" width="2.42578125" style="77" customWidth="1"/>
    <col min="27" max="27" width="14.5703125" style="77" bestFit="1" customWidth="1"/>
    <col min="28" max="28" width="2.42578125" style="77" customWidth="1"/>
    <col min="29" max="29" width="11.28515625" style="77" bestFit="1" customWidth="1"/>
    <col min="30" max="30" width="2.28515625" style="77" customWidth="1"/>
    <col min="31" max="31" width="13.85546875" style="77" bestFit="1" customWidth="1"/>
    <col min="32" max="16384" width="9.140625" style="77"/>
  </cols>
  <sheetData>
    <row r="1" spans="1:31" x14ac:dyDescent="0.2">
      <c r="A1" s="96" t="s">
        <v>84</v>
      </c>
    </row>
    <row r="2" spans="1:31" x14ac:dyDescent="0.2">
      <c r="A2" s="96" t="s">
        <v>222</v>
      </c>
    </row>
    <row r="3" spans="1:31" x14ac:dyDescent="0.2">
      <c r="A3" s="96" t="s">
        <v>20</v>
      </c>
    </row>
    <row r="4" spans="1:31" x14ac:dyDescent="0.2">
      <c r="A4" s="96" t="s">
        <v>10</v>
      </c>
    </row>
    <row r="5" spans="1:31" ht="38.25" x14ac:dyDescent="0.2">
      <c r="C5" s="78" t="s">
        <v>83</v>
      </c>
      <c r="D5" s="79"/>
      <c r="E5" s="78" t="s">
        <v>19</v>
      </c>
      <c r="F5" s="78"/>
      <c r="G5" s="78"/>
      <c r="H5" s="78"/>
      <c r="I5" s="78"/>
      <c r="J5" s="78"/>
      <c r="K5" s="78"/>
      <c r="L5" s="75"/>
      <c r="M5" s="78" t="s">
        <v>137</v>
      </c>
      <c r="N5" s="75"/>
      <c r="O5" s="78" t="s">
        <v>138</v>
      </c>
      <c r="P5" s="75"/>
      <c r="Q5" s="78" t="s">
        <v>83</v>
      </c>
      <c r="R5" s="79"/>
      <c r="S5" s="78" t="s">
        <v>19</v>
      </c>
      <c r="T5" s="78"/>
      <c r="U5" s="78"/>
      <c r="V5" s="78"/>
      <c r="W5" s="78"/>
      <c r="X5" s="78"/>
      <c r="Y5" s="78"/>
      <c r="Z5" s="75"/>
      <c r="AA5" s="78" t="s">
        <v>137</v>
      </c>
      <c r="AB5" s="75"/>
      <c r="AC5" s="78" t="s">
        <v>138</v>
      </c>
      <c r="AD5" s="79"/>
      <c r="AE5" s="78" t="s">
        <v>83</v>
      </c>
    </row>
    <row r="6" spans="1:31" x14ac:dyDescent="0.2">
      <c r="E6" s="76"/>
      <c r="F6" s="76"/>
      <c r="G6" s="76"/>
      <c r="H6" s="76"/>
      <c r="I6" s="76"/>
      <c r="J6" s="76"/>
      <c r="K6" s="76"/>
      <c r="N6" s="76"/>
      <c r="P6" s="76"/>
      <c r="S6" s="76"/>
      <c r="T6" s="76"/>
      <c r="U6" s="76"/>
      <c r="V6" s="76"/>
      <c r="W6" s="76"/>
      <c r="X6" s="76"/>
      <c r="Y6" s="76"/>
      <c r="AB6" s="76"/>
    </row>
    <row r="7" spans="1:31" x14ac:dyDescent="0.2">
      <c r="C7" s="76" t="s">
        <v>82</v>
      </c>
      <c r="D7" s="76"/>
      <c r="E7" s="76" t="s">
        <v>82</v>
      </c>
      <c r="F7" s="76"/>
      <c r="G7" s="76" t="s">
        <v>78</v>
      </c>
      <c r="H7" s="76"/>
      <c r="I7" s="76" t="s">
        <v>109</v>
      </c>
      <c r="J7" s="76"/>
      <c r="K7" s="76" t="s">
        <v>110</v>
      </c>
      <c r="M7" s="76" t="s">
        <v>78</v>
      </c>
      <c r="N7" s="76"/>
      <c r="O7" s="76" t="s">
        <v>109</v>
      </c>
      <c r="P7" s="76"/>
      <c r="Q7" s="76" t="s">
        <v>82</v>
      </c>
      <c r="R7" s="76"/>
      <c r="S7" s="76" t="s">
        <v>82</v>
      </c>
      <c r="T7" s="76"/>
      <c r="U7" s="76" t="s">
        <v>78</v>
      </c>
      <c r="V7" s="76"/>
      <c r="W7" s="76" t="s">
        <v>109</v>
      </c>
      <c r="X7" s="76"/>
      <c r="Y7" s="76" t="s">
        <v>110</v>
      </c>
      <c r="AA7" s="76" t="s">
        <v>78</v>
      </c>
      <c r="AB7" s="76"/>
      <c r="AC7" s="76" t="s">
        <v>109</v>
      </c>
      <c r="AE7" s="76" t="s">
        <v>82</v>
      </c>
    </row>
    <row r="8" spans="1:31" x14ac:dyDescent="0.2">
      <c r="C8" s="80">
        <v>2022</v>
      </c>
      <c r="D8" s="80"/>
      <c r="E8" s="80">
        <v>2022</v>
      </c>
      <c r="F8" s="76"/>
      <c r="G8" s="80">
        <v>2022</v>
      </c>
      <c r="H8" s="76"/>
      <c r="I8" s="80">
        <v>2022</v>
      </c>
      <c r="J8" s="80"/>
      <c r="K8" s="80">
        <v>2022</v>
      </c>
      <c r="M8" s="80">
        <v>2022</v>
      </c>
      <c r="N8" s="76"/>
      <c r="O8" s="80">
        <v>2022</v>
      </c>
      <c r="P8" s="76"/>
      <c r="Q8" s="80">
        <v>2021</v>
      </c>
      <c r="R8" s="80"/>
      <c r="S8" s="80">
        <v>2021</v>
      </c>
      <c r="T8" s="76"/>
      <c r="U8" s="80">
        <v>2021</v>
      </c>
      <c r="V8" s="76"/>
      <c r="W8" s="80">
        <v>2021</v>
      </c>
      <c r="X8" s="76"/>
      <c r="Y8" s="80">
        <v>2021</v>
      </c>
      <c r="AA8" s="80">
        <v>2021</v>
      </c>
      <c r="AB8" s="76"/>
      <c r="AC8" s="80">
        <v>2021</v>
      </c>
      <c r="AE8" s="80">
        <v>2020</v>
      </c>
    </row>
    <row r="10" spans="1:31" x14ac:dyDescent="0.2">
      <c r="A10" s="77" t="s">
        <v>154</v>
      </c>
      <c r="C10" s="104">
        <v>35541</v>
      </c>
      <c r="D10" s="104"/>
      <c r="E10" s="104">
        <v>5329</v>
      </c>
      <c r="F10" s="104"/>
      <c r="G10" s="104">
        <v>6356</v>
      </c>
      <c r="H10" s="104"/>
      <c r="I10" s="104">
        <v>17993</v>
      </c>
      <c r="J10" s="104"/>
      <c r="K10" s="104">
        <v>5863</v>
      </c>
      <c r="L10" s="104"/>
      <c r="M10" s="104">
        <v>30212</v>
      </c>
      <c r="N10" s="104"/>
      <c r="O10" s="104">
        <v>23856</v>
      </c>
      <c r="P10" s="104"/>
      <c r="Q10" s="104">
        <v>22060</v>
      </c>
      <c r="R10" s="104"/>
      <c r="S10" s="104">
        <v>5863</v>
      </c>
      <c r="T10" s="104"/>
      <c r="U10" s="104">
        <v>4665</v>
      </c>
      <c r="V10" s="104"/>
      <c r="W10" s="104">
        <v>3950</v>
      </c>
      <c r="X10" s="104"/>
      <c r="Y10" s="104">
        <v>7582</v>
      </c>
      <c r="Z10" s="104"/>
      <c r="AA10" s="104">
        <v>16197</v>
      </c>
      <c r="AB10" s="104"/>
      <c r="AC10" s="104">
        <v>11532</v>
      </c>
      <c r="AD10" s="104"/>
      <c r="AE10" s="104">
        <v>27490</v>
      </c>
    </row>
    <row r="11" spans="1:31" x14ac:dyDescent="0.2">
      <c r="A11" s="77" t="s">
        <v>155</v>
      </c>
      <c r="C11" s="104">
        <v>13479</v>
      </c>
      <c r="D11" s="104"/>
      <c r="E11" s="104">
        <v>875</v>
      </c>
      <c r="F11" s="104"/>
      <c r="G11" s="104">
        <v>7102</v>
      </c>
      <c r="H11" s="104"/>
      <c r="I11" s="104">
        <v>3900</v>
      </c>
      <c r="J11" s="104"/>
      <c r="K11" s="104">
        <v>1602</v>
      </c>
      <c r="L11" s="104"/>
      <c r="M11" s="104">
        <v>13479</v>
      </c>
      <c r="N11" s="104"/>
      <c r="O11" s="104">
        <v>12604</v>
      </c>
      <c r="P11" s="104"/>
      <c r="Q11" s="104">
        <v>9385</v>
      </c>
      <c r="R11" s="104"/>
      <c r="S11" s="104">
        <v>5845</v>
      </c>
      <c r="T11" s="104"/>
      <c r="U11" s="104">
        <v>1125</v>
      </c>
      <c r="V11" s="104"/>
      <c r="W11" s="104">
        <v>2415</v>
      </c>
      <c r="X11" s="104"/>
      <c r="Y11" s="104">
        <v>0</v>
      </c>
      <c r="Z11" s="104"/>
      <c r="AA11" s="104">
        <v>3540</v>
      </c>
      <c r="AB11" s="104"/>
      <c r="AC11" s="104">
        <v>2415</v>
      </c>
      <c r="AD11" s="104"/>
      <c r="AE11" s="104">
        <v>3381</v>
      </c>
    </row>
    <row r="12" spans="1:31" x14ac:dyDescent="0.2">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row>
    <row r="13" spans="1:31" x14ac:dyDescent="0.2">
      <c r="A13" s="81" t="s">
        <v>156</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row>
    <row r="14" spans="1:31" x14ac:dyDescent="0.2">
      <c r="A14" s="77" t="s">
        <v>154</v>
      </c>
      <c r="C14" s="101">
        <v>0.10496517994790282</v>
      </c>
      <c r="D14" s="101"/>
      <c r="E14" s="101">
        <v>4.8961328910980234E-2</v>
      </c>
      <c r="F14" s="101"/>
      <c r="G14" s="101">
        <v>5.7348058322506133E-2</v>
      </c>
      <c r="H14" s="101"/>
      <c r="I14" s="101">
        <v>0.2829710942660334</v>
      </c>
      <c r="J14" s="101"/>
      <c r="K14" s="101">
        <v>0.10594698133323696</v>
      </c>
      <c r="L14" s="101"/>
      <c r="M14" s="101">
        <v>0.13149544954016634</v>
      </c>
      <c r="N14" s="101"/>
      <c r="O14" s="101">
        <v>0.20059701492537313</v>
      </c>
      <c r="P14" s="101"/>
      <c r="Q14" s="101">
        <v>0.10968848668672153</v>
      </c>
      <c r="R14" s="101"/>
      <c r="S14" s="101">
        <v>0.10253943824547904</v>
      </c>
      <c r="T14" s="101"/>
      <c r="U14" s="101">
        <v>9.7199649956244527E-2</v>
      </c>
      <c r="V14" s="101"/>
      <c r="W14" s="101">
        <v>8.5340823160851245E-2</v>
      </c>
      <c r="X14" s="101"/>
      <c r="Y14" s="101">
        <v>0.15268436102944138</v>
      </c>
      <c r="Z14" s="101"/>
      <c r="AA14" s="101">
        <v>0.11252839784072198</v>
      </c>
      <c r="AB14" s="101"/>
      <c r="AC14" s="101">
        <v>0.12019636659266439</v>
      </c>
      <c r="AD14" s="101"/>
      <c r="AE14" s="101">
        <v>0.12272869324523417</v>
      </c>
    </row>
    <row r="15" spans="1:31" x14ac:dyDescent="0.2">
      <c r="A15" s="77" t="s">
        <v>155</v>
      </c>
      <c r="C15" s="101">
        <v>3.9808268211861855E-2</v>
      </c>
      <c r="D15" s="101"/>
      <c r="E15" s="101">
        <v>8.039249915013643E-3</v>
      </c>
      <c r="F15" s="101"/>
      <c r="G15" s="101">
        <v>6.407896636350513E-2</v>
      </c>
      <c r="H15" s="101"/>
      <c r="I15" s="101">
        <v>6.1334255968294907E-2</v>
      </c>
      <c r="J15" s="101"/>
      <c r="K15" s="101">
        <v>2.8948842588409622E-2</v>
      </c>
      <c r="L15" s="101"/>
      <c r="M15" s="101">
        <v>5.8666330079170603E-2</v>
      </c>
      <c r="N15" s="101"/>
      <c r="O15" s="101">
        <v>0.10598276224511247</v>
      </c>
      <c r="P15" s="101"/>
      <c r="Q15" s="101">
        <v>4.6664843497501426E-2</v>
      </c>
      <c r="R15" s="101"/>
      <c r="S15" s="101">
        <v>0.10222463185141138</v>
      </c>
      <c r="T15" s="101"/>
      <c r="U15" s="101">
        <v>2.344043005375672E-2</v>
      </c>
      <c r="V15" s="101"/>
      <c r="W15" s="101">
        <v>5.2176731122393863E-2</v>
      </c>
      <c r="X15" s="101"/>
      <c r="Y15" s="101">
        <v>0</v>
      </c>
      <c r="Z15" s="101"/>
      <c r="AA15" s="101">
        <v>2.4594093249129829E-2</v>
      </c>
      <c r="AB15" s="101"/>
      <c r="AC15" s="101">
        <v>2.5171195397267126E-2</v>
      </c>
      <c r="AD15" s="101"/>
      <c r="AE15" s="101">
        <v>1.5094423858207955E-2</v>
      </c>
    </row>
    <row r="16" spans="1:31" x14ac:dyDescent="0.2">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row>
    <row r="17" spans="1:31" x14ac:dyDescent="0.2">
      <c r="C17" s="102"/>
      <c r="D17" s="103"/>
      <c r="E17" s="102"/>
      <c r="F17" s="103"/>
      <c r="G17" s="102"/>
      <c r="H17" s="103"/>
      <c r="I17" s="102"/>
      <c r="J17" s="103"/>
      <c r="K17" s="103"/>
      <c r="L17" s="103"/>
      <c r="M17" s="102"/>
      <c r="N17" s="103"/>
      <c r="O17" s="102"/>
      <c r="P17" s="103"/>
      <c r="Q17" s="102"/>
      <c r="R17" s="103"/>
      <c r="S17" s="102"/>
      <c r="T17" s="103"/>
      <c r="U17" s="102"/>
      <c r="V17" s="103"/>
      <c r="W17" s="102"/>
      <c r="X17" s="103"/>
      <c r="Y17" s="102"/>
      <c r="Z17" s="103"/>
      <c r="AA17" s="103"/>
      <c r="AB17" s="103"/>
      <c r="AC17" s="103"/>
      <c r="AD17" s="103"/>
      <c r="AE17" s="103"/>
    </row>
    <row r="18" spans="1:31" ht="34.5" customHeight="1" x14ac:dyDescent="0.2">
      <c r="A18" s="155" t="s">
        <v>221</v>
      </c>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row>
  </sheetData>
  <mergeCells count="1">
    <mergeCell ref="A18:AE18"/>
  </mergeCells>
  <pageMargins left="0.7" right="0.7" top="0.75" bottom="0.75" header="0.3" footer="0.3"/>
  <pageSetup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EAD09-A4BF-482A-AE76-76D6580DFCC3}">
  <sheetPr>
    <pageSetUpPr fitToPage="1"/>
  </sheetPr>
  <dimension ref="A1:S52"/>
  <sheetViews>
    <sheetView showGridLines="0" workbookViewId="0">
      <selection activeCell="I22" sqref="I22"/>
    </sheetView>
  </sheetViews>
  <sheetFormatPr defaultRowHeight="12.75" x14ac:dyDescent="0.2"/>
  <cols>
    <col min="1" max="1" width="52.85546875" customWidth="1"/>
    <col min="2" max="2" width="1.7109375" customWidth="1"/>
    <col min="3" max="3" width="15.7109375" customWidth="1"/>
    <col min="4" max="4" width="1.7109375" customWidth="1"/>
    <col min="5" max="5" width="15.7109375" customWidth="1"/>
    <col min="6" max="6" width="1.7109375" customWidth="1"/>
    <col min="7" max="7" width="15.7109375" customWidth="1"/>
    <col min="8" max="8" width="2.5703125" customWidth="1"/>
    <col min="9" max="9" width="15.7109375" customWidth="1"/>
    <col min="10" max="10" width="1.7109375" customWidth="1"/>
    <col min="11" max="11" width="15.7109375" customWidth="1"/>
    <col min="12" max="12" width="2.28515625" customWidth="1"/>
    <col min="13" max="13" width="15.7109375" customWidth="1"/>
    <col min="14" max="14" width="1.7109375" customWidth="1"/>
    <col min="15" max="15" width="15.7109375" customWidth="1"/>
    <col min="16" max="16" width="2.5703125" customWidth="1"/>
    <col min="17" max="17" width="15.7109375" customWidth="1"/>
    <col min="18" max="18" width="1.7109375" customWidth="1"/>
    <col min="19" max="19" width="15.7109375" customWidth="1"/>
  </cols>
  <sheetData>
    <row r="1" spans="1:19" x14ac:dyDescent="0.2">
      <c r="A1" s="146" t="s">
        <v>157</v>
      </c>
      <c r="B1" s="146"/>
      <c r="C1" s="146"/>
      <c r="D1" s="146"/>
      <c r="E1" s="146"/>
      <c r="F1" s="146"/>
      <c r="G1" s="146"/>
      <c r="H1" s="146"/>
      <c r="I1" s="146"/>
      <c r="J1" s="146"/>
      <c r="K1" s="146"/>
      <c r="L1" s="146"/>
      <c r="M1" s="146"/>
      <c r="N1" s="146"/>
      <c r="O1" s="146"/>
      <c r="P1" s="146"/>
      <c r="Q1" s="146"/>
      <c r="R1" s="146"/>
      <c r="S1" s="146"/>
    </row>
    <row r="2" spans="1:19" x14ac:dyDescent="0.2">
      <c r="A2" s="146" t="s">
        <v>223</v>
      </c>
      <c r="B2" s="146"/>
      <c r="C2" s="146"/>
      <c r="D2" s="146"/>
      <c r="E2" s="146"/>
      <c r="F2" s="146"/>
      <c r="G2" s="146"/>
      <c r="H2" s="146"/>
      <c r="I2" s="146"/>
      <c r="J2" s="146"/>
      <c r="K2" s="146"/>
      <c r="L2" s="146"/>
      <c r="M2" s="146"/>
      <c r="N2" s="146"/>
      <c r="O2" s="146"/>
      <c r="P2" s="146"/>
      <c r="Q2" s="146"/>
      <c r="R2" s="146"/>
      <c r="S2" s="146"/>
    </row>
    <row r="3" spans="1:19" x14ac:dyDescent="0.2">
      <c r="A3" s="146" t="s">
        <v>2</v>
      </c>
      <c r="B3" s="146"/>
      <c r="C3" s="146"/>
      <c r="D3" s="146"/>
      <c r="E3" s="146"/>
      <c r="F3" s="146"/>
      <c r="G3" s="146"/>
      <c r="H3" s="146"/>
      <c r="I3" s="146"/>
      <c r="J3" s="146"/>
      <c r="K3" s="146"/>
      <c r="L3" s="146"/>
      <c r="M3" s="146"/>
      <c r="N3" s="146"/>
      <c r="O3" s="146"/>
      <c r="P3" s="146"/>
      <c r="Q3" s="146"/>
      <c r="R3" s="146"/>
      <c r="S3" s="146"/>
    </row>
    <row r="4" spans="1:19" x14ac:dyDescent="0.2">
      <c r="A4" s="4"/>
      <c r="B4" s="4"/>
      <c r="C4" s="4"/>
      <c r="D4" s="4"/>
      <c r="E4" s="4"/>
      <c r="F4" s="4"/>
      <c r="G4" s="4"/>
      <c r="H4" s="1"/>
      <c r="P4" s="1"/>
    </row>
    <row r="5" spans="1:19" x14ac:dyDescent="0.2">
      <c r="A5" s="5"/>
      <c r="B5" s="5"/>
      <c r="C5" s="4" t="s">
        <v>11</v>
      </c>
      <c r="D5" s="5"/>
      <c r="E5" s="4" t="s">
        <v>77</v>
      </c>
      <c r="F5" s="5"/>
      <c r="G5" s="4" t="s">
        <v>135</v>
      </c>
      <c r="H5" s="1"/>
      <c r="I5" s="4" t="s">
        <v>136</v>
      </c>
      <c r="J5" s="5"/>
      <c r="K5" s="4" t="s">
        <v>11</v>
      </c>
      <c r="M5" s="4" t="s">
        <v>77</v>
      </c>
      <c r="N5" s="5"/>
      <c r="O5" s="4" t="s">
        <v>135</v>
      </c>
      <c r="P5" s="1"/>
      <c r="Q5" s="4" t="s">
        <v>136</v>
      </c>
      <c r="R5" s="5"/>
      <c r="S5" s="4" t="s">
        <v>11</v>
      </c>
    </row>
    <row r="6" spans="1:19" x14ac:dyDescent="0.2">
      <c r="A6" s="5"/>
      <c r="B6" s="5"/>
      <c r="C6" s="11">
        <v>2022</v>
      </c>
      <c r="D6" s="5"/>
      <c r="E6" s="11">
        <v>2022</v>
      </c>
      <c r="F6" s="5"/>
      <c r="G6" s="11">
        <v>2022</v>
      </c>
      <c r="H6" s="1"/>
      <c r="I6" s="11">
        <v>2022</v>
      </c>
      <c r="J6" s="5"/>
      <c r="K6" s="11">
        <v>2021</v>
      </c>
      <c r="M6" s="11">
        <v>2021</v>
      </c>
      <c r="N6" s="5"/>
      <c r="O6" s="11">
        <v>2021</v>
      </c>
      <c r="P6" s="1"/>
      <c r="Q6" s="11">
        <v>2021</v>
      </c>
      <c r="R6" s="5"/>
      <c r="S6" s="11">
        <v>2020</v>
      </c>
    </row>
    <row r="7" spans="1:19" x14ac:dyDescent="0.2">
      <c r="A7" s="5"/>
      <c r="B7" s="5"/>
      <c r="C7" s="4"/>
      <c r="D7" s="5"/>
      <c r="E7" s="4" t="s">
        <v>224</v>
      </c>
      <c r="F7" s="5"/>
      <c r="G7" s="4" t="s">
        <v>224</v>
      </c>
      <c r="H7" s="5"/>
      <c r="I7" s="4" t="s">
        <v>224</v>
      </c>
      <c r="J7" s="5"/>
      <c r="K7" s="4"/>
      <c r="M7" s="4" t="s">
        <v>224</v>
      </c>
      <c r="N7" s="5"/>
      <c r="O7" s="4" t="s">
        <v>224</v>
      </c>
      <c r="P7" s="5"/>
      <c r="Q7" s="4" t="s">
        <v>224</v>
      </c>
      <c r="R7" s="5"/>
      <c r="S7" s="4"/>
    </row>
    <row r="8" spans="1:19" x14ac:dyDescent="0.2">
      <c r="A8" s="4" t="s">
        <v>3</v>
      </c>
      <c r="B8" s="5"/>
      <c r="C8" s="5"/>
      <c r="D8" s="5"/>
      <c r="E8" s="5"/>
      <c r="F8" s="5"/>
      <c r="G8" s="5"/>
      <c r="H8" s="5"/>
      <c r="I8" s="5"/>
      <c r="J8" s="5"/>
      <c r="K8" s="5"/>
      <c r="M8" s="5"/>
      <c r="N8" s="5"/>
      <c r="O8" s="5"/>
      <c r="P8" s="5"/>
      <c r="Q8" s="5"/>
      <c r="R8" s="5"/>
      <c r="S8" s="5"/>
    </row>
    <row r="9" spans="1:19" x14ac:dyDescent="0.2">
      <c r="A9" s="7" t="s">
        <v>35</v>
      </c>
      <c r="B9" s="5"/>
      <c r="C9" s="5"/>
      <c r="D9" s="5"/>
      <c r="E9" s="5"/>
      <c r="F9" s="5"/>
      <c r="G9" s="5"/>
      <c r="H9" s="5"/>
      <c r="I9" s="5"/>
      <c r="J9" s="5"/>
      <c r="K9" s="5"/>
      <c r="M9" s="5"/>
      <c r="N9" s="5"/>
      <c r="O9" s="5"/>
      <c r="P9" s="5"/>
      <c r="Q9" s="5"/>
      <c r="R9" s="5"/>
      <c r="S9" s="5"/>
    </row>
    <row r="10" spans="1:19" x14ac:dyDescent="0.2">
      <c r="A10" s="7" t="s">
        <v>4</v>
      </c>
      <c r="B10" s="5"/>
      <c r="C10" s="13">
        <v>55275</v>
      </c>
      <c r="D10" s="5"/>
      <c r="E10" s="13">
        <v>59306</v>
      </c>
      <c r="F10" s="5"/>
      <c r="G10" s="13">
        <v>55175</v>
      </c>
      <c r="H10" s="6"/>
      <c r="I10" s="13">
        <v>27175</v>
      </c>
      <c r="J10" s="5"/>
      <c r="K10" s="13">
        <v>41918</v>
      </c>
      <c r="M10" s="13">
        <v>39585</v>
      </c>
      <c r="N10" s="5"/>
      <c r="O10" s="13">
        <v>44065</v>
      </c>
      <c r="P10" s="6"/>
      <c r="Q10" s="13">
        <v>35620</v>
      </c>
      <c r="R10" s="5"/>
      <c r="S10" s="13">
        <v>46795</v>
      </c>
    </row>
    <row r="11" spans="1:19" x14ac:dyDescent="0.2">
      <c r="A11" s="7" t="s">
        <v>48</v>
      </c>
      <c r="B11" s="5"/>
      <c r="C11" s="6">
        <f>18734</f>
        <v>18734</v>
      </c>
      <c r="D11" s="5"/>
      <c r="E11" s="6">
        <f>11444</f>
        <v>11444</v>
      </c>
      <c r="F11" s="5"/>
      <c r="G11" s="6">
        <v>22158</v>
      </c>
      <c r="H11" s="6"/>
      <c r="I11" s="6">
        <v>34751</v>
      </c>
      <c r="J11" s="5"/>
      <c r="K11" s="6">
        <v>37367</v>
      </c>
      <c r="M11" s="6">
        <v>36201</v>
      </c>
      <c r="N11" s="5"/>
      <c r="O11" s="6">
        <v>75471</v>
      </c>
      <c r="P11" s="6"/>
      <c r="Q11" s="6">
        <v>81308</v>
      </c>
      <c r="R11" s="5"/>
      <c r="S11" s="6">
        <v>76928</v>
      </c>
    </row>
    <row r="12" spans="1:19" x14ac:dyDescent="0.2">
      <c r="A12" s="7" t="s">
        <v>38</v>
      </c>
      <c r="B12" s="5"/>
      <c r="C12" s="6">
        <v>84627</v>
      </c>
      <c r="D12" s="5"/>
      <c r="E12" s="6">
        <v>102963</v>
      </c>
      <c r="F12" s="5"/>
      <c r="G12" s="6">
        <v>92084</v>
      </c>
      <c r="H12" s="6"/>
      <c r="I12" s="6">
        <v>45417</v>
      </c>
      <c r="J12" s="5"/>
      <c r="K12" s="6">
        <v>33528</v>
      </c>
      <c r="M12" s="6">
        <v>36487</v>
      </c>
      <c r="N12" s="5"/>
      <c r="O12" s="6">
        <v>21317</v>
      </c>
      <c r="P12" s="6"/>
      <c r="Q12" s="6">
        <v>25336</v>
      </c>
      <c r="R12" s="5"/>
      <c r="S12" s="6">
        <v>29074</v>
      </c>
    </row>
    <row r="13" spans="1:19" x14ac:dyDescent="0.2">
      <c r="A13" s="7" t="s">
        <v>5</v>
      </c>
      <c r="B13" s="5"/>
      <c r="C13" s="6">
        <v>105</v>
      </c>
      <c r="D13" s="5"/>
      <c r="E13" s="6">
        <v>59</v>
      </c>
      <c r="F13" s="5"/>
      <c r="G13" s="6">
        <v>58</v>
      </c>
      <c r="H13" s="6"/>
      <c r="I13" s="6">
        <v>63</v>
      </c>
      <c r="J13" s="5"/>
      <c r="K13" s="6">
        <v>61</v>
      </c>
      <c r="M13" s="6">
        <v>62</v>
      </c>
      <c r="N13" s="5"/>
      <c r="O13" s="6">
        <v>57</v>
      </c>
      <c r="P13" s="6"/>
      <c r="Q13" s="6">
        <v>102</v>
      </c>
      <c r="R13" s="5"/>
      <c r="S13" s="6">
        <v>68</v>
      </c>
    </row>
    <row r="14" spans="1:19" x14ac:dyDescent="0.2">
      <c r="A14" s="7" t="s">
        <v>114</v>
      </c>
      <c r="B14" s="5"/>
      <c r="C14" s="82">
        <v>36374</v>
      </c>
      <c r="D14" s="5"/>
      <c r="E14" s="82">
        <v>35799</v>
      </c>
      <c r="F14" s="5"/>
      <c r="G14" s="83">
        <v>43583</v>
      </c>
      <c r="H14" s="6"/>
      <c r="I14" s="82">
        <v>22570</v>
      </c>
      <c r="J14" s="5"/>
      <c r="K14" s="83">
        <v>17810</v>
      </c>
      <c r="M14" s="82">
        <v>19805</v>
      </c>
      <c r="N14" s="5"/>
      <c r="O14" s="83">
        <v>15945</v>
      </c>
      <c r="P14" s="6"/>
      <c r="Q14" s="82">
        <v>16893</v>
      </c>
      <c r="R14" s="5"/>
      <c r="S14" s="83">
        <v>15989</v>
      </c>
    </row>
    <row r="15" spans="1:19" x14ac:dyDescent="0.2">
      <c r="A15" s="7" t="s">
        <v>6</v>
      </c>
      <c r="B15" s="5"/>
      <c r="C15" s="6">
        <f>SUM(C10:C14)</f>
        <v>195115</v>
      </c>
      <c r="D15" s="5"/>
      <c r="E15" s="6">
        <f>SUM(E10:E14)</f>
        <v>209571</v>
      </c>
      <c r="F15" s="5"/>
      <c r="G15" s="6">
        <f>SUM(G10:G14)</f>
        <v>213058</v>
      </c>
      <c r="H15" s="6"/>
      <c r="I15" s="6">
        <f>SUM(I10:I14)</f>
        <v>129976</v>
      </c>
      <c r="J15" s="5"/>
      <c r="K15" s="6">
        <f>SUM(K10:K14)</f>
        <v>130684</v>
      </c>
      <c r="M15" s="6">
        <f>SUM(M10:M14)</f>
        <v>132140</v>
      </c>
      <c r="N15" s="5"/>
      <c r="O15" s="6">
        <f>SUM(O10:O14)</f>
        <v>156855</v>
      </c>
      <c r="P15" s="6"/>
      <c r="Q15" s="6">
        <f>SUM(Q10:Q14)</f>
        <v>159259</v>
      </c>
      <c r="R15" s="5"/>
      <c r="S15" s="6">
        <f>SUM(S10:S14)</f>
        <v>168854</v>
      </c>
    </row>
    <row r="16" spans="1:19" x14ac:dyDescent="0.2">
      <c r="A16" s="7" t="s">
        <v>7</v>
      </c>
      <c r="B16" s="5"/>
      <c r="C16" s="6">
        <v>73467</v>
      </c>
      <c r="D16" s="5"/>
      <c r="E16" s="6">
        <v>105528</v>
      </c>
      <c r="F16" s="5"/>
      <c r="G16" s="6">
        <v>116828</v>
      </c>
      <c r="H16" s="6"/>
      <c r="I16" s="6">
        <v>41398</v>
      </c>
      <c r="J16" s="5"/>
      <c r="K16" s="6">
        <v>40511</v>
      </c>
      <c r="M16" s="6">
        <v>42091</v>
      </c>
      <c r="N16" s="5"/>
      <c r="O16" s="6">
        <v>46253</v>
      </c>
      <c r="P16" s="6"/>
      <c r="Q16" s="6">
        <v>49879</v>
      </c>
      <c r="R16" s="5"/>
      <c r="S16" s="6">
        <v>49088</v>
      </c>
    </row>
    <row r="17" spans="1:19" x14ac:dyDescent="0.2">
      <c r="A17" s="7" t="s">
        <v>45</v>
      </c>
      <c r="B17" s="5"/>
      <c r="C17" s="6">
        <v>5290</v>
      </c>
      <c r="D17" s="5"/>
      <c r="E17" s="6">
        <v>6680</v>
      </c>
      <c r="F17" s="5"/>
      <c r="G17" s="6">
        <v>7124</v>
      </c>
      <c r="H17" s="6"/>
      <c r="I17" s="6">
        <v>6064</v>
      </c>
      <c r="J17" s="5"/>
      <c r="K17" s="6">
        <v>6338</v>
      </c>
      <c r="M17" s="6">
        <v>7683</v>
      </c>
      <c r="N17" s="5"/>
      <c r="O17" s="6">
        <v>8929</v>
      </c>
      <c r="P17" s="6"/>
      <c r="Q17" s="6">
        <v>9521</v>
      </c>
      <c r="R17" s="5"/>
      <c r="S17" s="6">
        <v>10150</v>
      </c>
    </row>
    <row r="18" spans="1:19" x14ac:dyDescent="0.2">
      <c r="A18" s="7" t="s">
        <v>32</v>
      </c>
      <c r="B18" s="5"/>
      <c r="C18" s="6">
        <v>2338</v>
      </c>
      <c r="D18" s="5"/>
      <c r="E18" s="6">
        <v>2745</v>
      </c>
      <c r="F18" s="5"/>
      <c r="G18" s="6">
        <v>2866</v>
      </c>
      <c r="H18" s="6"/>
      <c r="I18" s="6">
        <v>1822</v>
      </c>
      <c r="J18" s="5"/>
      <c r="K18" s="6">
        <v>1893</v>
      </c>
      <c r="M18" s="6">
        <v>1693</v>
      </c>
      <c r="N18" s="5"/>
      <c r="O18" s="6">
        <v>1604</v>
      </c>
      <c r="P18" s="6"/>
      <c r="Q18" s="6">
        <v>1577</v>
      </c>
      <c r="R18" s="5"/>
      <c r="S18" s="6">
        <v>1530</v>
      </c>
    </row>
    <row r="19" spans="1:19" x14ac:dyDescent="0.2">
      <c r="A19" s="7" t="s">
        <v>31</v>
      </c>
      <c r="B19" s="5"/>
      <c r="C19" s="6">
        <v>169156</v>
      </c>
      <c r="D19" s="5"/>
      <c r="E19" s="6">
        <v>171065</v>
      </c>
      <c r="F19" s="5"/>
      <c r="G19" s="6">
        <v>163489</v>
      </c>
      <c r="H19" s="6"/>
      <c r="I19" s="6">
        <v>113463</v>
      </c>
      <c r="J19" s="5"/>
      <c r="K19" s="6">
        <v>114511</v>
      </c>
      <c r="M19" s="6">
        <v>105221</v>
      </c>
      <c r="N19" s="5"/>
      <c r="O19" s="6">
        <v>77642</v>
      </c>
      <c r="P19" s="6"/>
      <c r="Q19" s="6">
        <v>77421</v>
      </c>
      <c r="R19" s="5"/>
      <c r="S19" s="6">
        <v>77753</v>
      </c>
    </row>
    <row r="20" spans="1:19" x14ac:dyDescent="0.2">
      <c r="A20" s="7" t="s">
        <v>81</v>
      </c>
      <c r="B20" s="5"/>
      <c r="C20" s="6">
        <v>91661</v>
      </c>
      <c r="D20" s="5"/>
      <c r="E20" s="6">
        <v>67738</v>
      </c>
      <c r="F20" s="5"/>
      <c r="G20" s="6">
        <v>72655</v>
      </c>
      <c r="H20" s="6"/>
      <c r="I20" s="6">
        <v>13827</v>
      </c>
      <c r="J20" s="5"/>
      <c r="K20" s="6">
        <v>14613</v>
      </c>
      <c r="M20" s="6">
        <v>23680</v>
      </c>
      <c r="N20" s="5"/>
      <c r="O20" s="6">
        <v>0</v>
      </c>
      <c r="P20" s="6"/>
      <c r="Q20" s="6">
        <v>0</v>
      </c>
      <c r="R20" s="5"/>
      <c r="S20" s="6">
        <v>0</v>
      </c>
    </row>
    <row r="21" spans="1:19" x14ac:dyDescent="0.2">
      <c r="A21" s="7" t="s">
        <v>8</v>
      </c>
      <c r="B21" s="5"/>
      <c r="C21" s="82">
        <v>5353</v>
      </c>
      <c r="D21" s="5"/>
      <c r="E21" s="82">
        <f>7780+40</f>
        <v>7820</v>
      </c>
      <c r="F21" s="5"/>
      <c r="G21" s="82">
        <v>7374</v>
      </c>
      <c r="H21" s="6"/>
      <c r="I21" s="82">
        <v>4819</v>
      </c>
      <c r="J21" s="5"/>
      <c r="K21" s="82">
        <f>5485+40</f>
        <v>5525</v>
      </c>
      <c r="M21" s="82">
        <v>6012</v>
      </c>
      <c r="N21" s="5"/>
      <c r="O21" s="82">
        <v>6187</v>
      </c>
      <c r="P21" s="6"/>
      <c r="Q21" s="82">
        <v>6782</v>
      </c>
      <c r="R21" s="5"/>
      <c r="S21" s="82">
        <v>7273</v>
      </c>
    </row>
    <row r="22" spans="1:19" ht="13.5" thickBot="1" x14ac:dyDescent="0.25">
      <c r="A22" s="7" t="s">
        <v>9</v>
      </c>
      <c r="B22" s="5"/>
      <c r="C22" s="84">
        <f>SUM(C15:C21)</f>
        <v>542380</v>
      </c>
      <c r="D22" s="5"/>
      <c r="E22" s="84">
        <f>SUM(E15:E21)</f>
        <v>571147</v>
      </c>
      <c r="F22" s="5"/>
      <c r="G22" s="84">
        <f>SUM(G15:G21)</f>
        <v>583394</v>
      </c>
      <c r="H22" s="6"/>
      <c r="I22" s="84">
        <f>SUM(I15:I21)</f>
        <v>311369</v>
      </c>
      <c r="J22" s="5"/>
      <c r="K22" s="84">
        <f>SUM(K15:K21)</f>
        <v>314075</v>
      </c>
      <c r="M22" s="84">
        <f>SUM(M15:M21)</f>
        <v>318520</v>
      </c>
      <c r="N22" s="5"/>
      <c r="O22" s="84">
        <f>SUM(O15:O21)</f>
        <v>297470</v>
      </c>
      <c r="P22" s="6"/>
      <c r="Q22" s="84">
        <f>SUM(Q15:Q21)</f>
        <v>304439</v>
      </c>
      <c r="R22" s="5"/>
      <c r="S22" s="84">
        <f>SUM(S15:S21)</f>
        <v>314648</v>
      </c>
    </row>
    <row r="23" spans="1:19" ht="13.5" thickTop="1" x14ac:dyDescent="0.2">
      <c r="A23" s="5"/>
      <c r="B23" s="5"/>
      <c r="C23" s="6"/>
      <c r="D23" s="5"/>
      <c r="E23" s="6"/>
      <c r="F23" s="5"/>
      <c r="G23" s="6"/>
      <c r="H23" s="6"/>
      <c r="I23" s="6"/>
      <c r="J23" s="5"/>
      <c r="K23" s="6"/>
      <c r="M23" s="6"/>
      <c r="N23" s="5"/>
      <c r="O23" s="6"/>
      <c r="P23" s="6"/>
      <c r="Q23" s="6"/>
      <c r="R23" s="5"/>
      <c r="S23" s="6"/>
    </row>
    <row r="24" spans="1:19" x14ac:dyDescent="0.2">
      <c r="A24" s="4" t="s">
        <v>12</v>
      </c>
      <c r="B24" s="4"/>
      <c r="C24" s="4"/>
      <c r="D24" s="4"/>
      <c r="E24" s="4"/>
      <c r="F24" s="4"/>
      <c r="G24" s="4"/>
      <c r="H24" s="4"/>
      <c r="I24" s="4"/>
      <c r="J24" s="4"/>
      <c r="K24" s="4"/>
      <c r="M24" s="4"/>
      <c r="N24" s="4"/>
      <c r="O24" s="4"/>
      <c r="P24" s="4"/>
      <c r="Q24" s="4"/>
      <c r="R24" s="4"/>
      <c r="S24" s="4"/>
    </row>
    <row r="25" spans="1:19" x14ac:dyDescent="0.2">
      <c r="A25" s="7" t="s">
        <v>36</v>
      </c>
      <c r="B25" s="5"/>
      <c r="C25" s="6"/>
      <c r="D25" s="5"/>
      <c r="E25" s="6"/>
      <c r="F25" s="5"/>
      <c r="G25" s="6"/>
      <c r="H25" s="6"/>
      <c r="I25" s="6"/>
      <c r="J25" s="5"/>
      <c r="K25" s="6"/>
      <c r="M25" s="6"/>
      <c r="N25" s="5"/>
      <c r="O25" s="6"/>
      <c r="P25" s="6"/>
      <c r="Q25" s="6"/>
      <c r="R25" s="5"/>
      <c r="S25" s="6"/>
    </row>
    <row r="26" spans="1:19" x14ac:dyDescent="0.2">
      <c r="A26" s="7" t="s">
        <v>113</v>
      </c>
      <c r="B26" s="5"/>
      <c r="C26" s="13">
        <v>52776</v>
      </c>
      <c r="D26" s="5"/>
      <c r="E26" s="13">
        <v>38155</v>
      </c>
      <c r="F26" s="5"/>
      <c r="G26" s="13">
        <v>19455</v>
      </c>
      <c r="H26" s="6"/>
      <c r="I26" s="13">
        <v>14712</v>
      </c>
      <c r="J26" s="5"/>
      <c r="K26" s="13">
        <v>10624</v>
      </c>
      <c r="M26" s="13">
        <v>12761</v>
      </c>
      <c r="N26" s="5"/>
      <c r="O26" s="13">
        <v>11869</v>
      </c>
      <c r="P26" s="6"/>
      <c r="Q26" s="13">
        <v>7504</v>
      </c>
      <c r="R26" s="5"/>
      <c r="S26" s="13">
        <v>4370</v>
      </c>
    </row>
    <row r="27" spans="1:19" x14ac:dyDescent="0.2">
      <c r="A27" s="7" t="s">
        <v>30</v>
      </c>
      <c r="B27" s="5"/>
      <c r="C27" s="6">
        <v>9286</v>
      </c>
      <c r="D27" s="5"/>
      <c r="E27" s="6">
        <v>7048</v>
      </c>
      <c r="F27" s="5"/>
      <c r="G27" s="6">
        <v>5596</v>
      </c>
      <c r="H27" s="6"/>
      <c r="I27" s="6">
        <v>3000</v>
      </c>
      <c r="J27" s="5"/>
      <c r="K27" s="6">
        <v>4034</v>
      </c>
      <c r="M27" s="6">
        <v>8064</v>
      </c>
      <c r="N27" s="5"/>
      <c r="O27" s="6">
        <v>681</v>
      </c>
      <c r="P27" s="6"/>
      <c r="Q27" s="6">
        <v>1151</v>
      </c>
      <c r="R27" s="5"/>
      <c r="S27" s="6">
        <v>1318</v>
      </c>
    </row>
    <row r="28" spans="1:19" x14ac:dyDescent="0.2">
      <c r="A28" s="7" t="s">
        <v>46</v>
      </c>
      <c r="B28" s="5"/>
      <c r="C28" s="6">
        <v>4557</v>
      </c>
      <c r="D28" s="5"/>
      <c r="E28" s="6">
        <v>4396</v>
      </c>
      <c r="F28" s="5"/>
      <c r="G28" s="6">
        <v>4755</v>
      </c>
      <c r="H28" s="6"/>
      <c r="I28" s="6">
        <v>1754</v>
      </c>
      <c r="J28" s="5"/>
      <c r="K28" s="6">
        <v>1861</v>
      </c>
      <c r="M28" s="6">
        <v>1966</v>
      </c>
      <c r="N28" s="5"/>
      <c r="O28" s="6">
        <v>1977</v>
      </c>
      <c r="P28" s="6"/>
      <c r="Q28" s="6">
        <v>2233</v>
      </c>
      <c r="R28" s="5"/>
      <c r="S28" s="6">
        <v>2465</v>
      </c>
    </row>
    <row r="29" spans="1:19" x14ac:dyDescent="0.2">
      <c r="A29" s="7" t="s">
        <v>34</v>
      </c>
      <c r="B29" s="5"/>
      <c r="C29" s="6">
        <v>3133</v>
      </c>
      <c r="D29" s="5"/>
      <c r="E29" s="6">
        <v>433</v>
      </c>
      <c r="F29" s="5"/>
      <c r="G29" s="6">
        <v>262</v>
      </c>
      <c r="H29" s="6"/>
      <c r="I29" s="6">
        <v>215</v>
      </c>
      <c r="J29" s="5"/>
      <c r="K29" s="6">
        <v>873</v>
      </c>
      <c r="M29" s="6">
        <v>443</v>
      </c>
      <c r="N29" s="5"/>
      <c r="O29" s="6">
        <v>388</v>
      </c>
      <c r="P29" s="6"/>
      <c r="Q29" s="6">
        <v>322</v>
      </c>
      <c r="R29" s="5"/>
      <c r="S29" s="6">
        <v>253</v>
      </c>
    </row>
    <row r="30" spans="1:19" x14ac:dyDescent="0.2">
      <c r="A30" s="29" t="s">
        <v>131</v>
      </c>
      <c r="B30" s="5"/>
      <c r="C30" s="6">
        <v>6346</v>
      </c>
      <c r="D30" s="5"/>
      <c r="E30" s="6">
        <v>6314</v>
      </c>
      <c r="F30" s="5"/>
      <c r="G30" s="6">
        <v>5865</v>
      </c>
      <c r="H30" s="6"/>
      <c r="I30" s="6">
        <v>4740</v>
      </c>
      <c r="J30" s="5"/>
      <c r="K30" s="6">
        <v>4648</v>
      </c>
      <c r="M30" s="6">
        <v>4854</v>
      </c>
      <c r="N30" s="5"/>
      <c r="O30" s="6">
        <v>3756</v>
      </c>
      <c r="P30" s="6"/>
      <c r="Q30" s="6">
        <v>3721</v>
      </c>
      <c r="R30" s="5"/>
      <c r="S30" s="6">
        <v>3381</v>
      </c>
    </row>
    <row r="31" spans="1:19" x14ac:dyDescent="0.2">
      <c r="A31" s="7" t="s">
        <v>112</v>
      </c>
      <c r="B31" s="5"/>
      <c r="C31" s="82">
        <v>76160</v>
      </c>
      <c r="D31" s="5"/>
      <c r="E31" s="82">
        <f>86645</f>
        <v>86645</v>
      </c>
      <c r="F31" s="5"/>
      <c r="G31" s="83">
        <v>74984</v>
      </c>
      <c r="H31" s="6"/>
      <c r="I31" s="82">
        <v>20650</v>
      </c>
      <c r="J31" s="5"/>
      <c r="K31" s="83">
        <v>19511</v>
      </c>
      <c r="M31" s="82">
        <v>18035</v>
      </c>
      <c r="N31" s="5"/>
      <c r="O31" s="83">
        <v>16958</v>
      </c>
      <c r="P31" s="6"/>
      <c r="Q31" s="82">
        <v>19277</v>
      </c>
      <c r="R31" s="5"/>
      <c r="S31" s="83">
        <v>17581</v>
      </c>
    </row>
    <row r="32" spans="1:19" x14ac:dyDescent="0.2">
      <c r="A32" s="7" t="s">
        <v>13</v>
      </c>
      <c r="B32" s="5"/>
      <c r="C32" s="6">
        <f>SUM(C26:C31)</f>
        <v>152258</v>
      </c>
      <c r="D32" s="5"/>
      <c r="E32" s="6">
        <f>SUM(E26:E31)</f>
        <v>142991</v>
      </c>
      <c r="F32" s="5"/>
      <c r="G32" s="6">
        <f>SUM(G26:G31)</f>
        <v>110917</v>
      </c>
      <c r="H32" s="6"/>
      <c r="I32" s="6">
        <f>SUM(I26:I31)</f>
        <v>45071</v>
      </c>
      <c r="J32" s="5"/>
      <c r="K32" s="6">
        <f>SUM(K26:K31)</f>
        <v>41551</v>
      </c>
      <c r="M32" s="6">
        <f>SUM(M26:M31)</f>
        <v>46123</v>
      </c>
      <c r="N32" s="5"/>
      <c r="O32" s="6">
        <f>SUM(O26:O31)</f>
        <v>35629</v>
      </c>
      <c r="P32" s="6"/>
      <c r="Q32" s="6">
        <f>SUM(Q26:Q31)</f>
        <v>34208</v>
      </c>
      <c r="R32" s="5"/>
      <c r="S32" s="6">
        <f>SUM(S26:S31)</f>
        <v>29368</v>
      </c>
    </row>
    <row r="33" spans="1:19" x14ac:dyDescent="0.2">
      <c r="A33" s="7" t="s">
        <v>49</v>
      </c>
      <c r="B33" s="5"/>
      <c r="C33" s="6">
        <v>122631</v>
      </c>
      <c r="D33" s="5"/>
      <c r="E33" s="6">
        <v>122416</v>
      </c>
      <c r="F33" s="5"/>
      <c r="G33" s="6">
        <v>122202</v>
      </c>
      <c r="H33" s="6"/>
      <c r="I33" s="6">
        <v>121991</v>
      </c>
      <c r="J33" s="5"/>
      <c r="K33" s="6">
        <v>121782</v>
      </c>
      <c r="M33" s="6">
        <v>121576</v>
      </c>
      <c r="N33" s="5"/>
      <c r="O33" s="6">
        <v>121371</v>
      </c>
      <c r="P33" s="6"/>
      <c r="Q33" s="6">
        <v>121200</v>
      </c>
      <c r="R33" s="5"/>
      <c r="S33" s="6">
        <v>100945</v>
      </c>
    </row>
    <row r="34" spans="1:19" x14ac:dyDescent="0.2">
      <c r="A34" s="7" t="s">
        <v>47</v>
      </c>
      <c r="B34" s="5"/>
      <c r="C34" s="6">
        <v>9181</v>
      </c>
      <c r="D34" s="5"/>
      <c r="E34" s="6">
        <v>10511</v>
      </c>
      <c r="F34" s="5"/>
      <c r="G34" s="6">
        <v>11352</v>
      </c>
      <c r="H34" s="6"/>
      <c r="I34" s="6">
        <v>9209</v>
      </c>
      <c r="J34" s="5"/>
      <c r="K34" s="6">
        <v>9616</v>
      </c>
      <c r="M34" s="6">
        <v>10045</v>
      </c>
      <c r="N34" s="5"/>
      <c r="O34" s="6">
        <v>10358</v>
      </c>
      <c r="P34" s="6"/>
      <c r="Q34" s="6">
        <v>10781</v>
      </c>
      <c r="R34" s="5"/>
      <c r="S34" s="6">
        <v>11265</v>
      </c>
    </row>
    <row r="35" spans="1:19" x14ac:dyDescent="0.2">
      <c r="A35" s="7" t="s">
        <v>32</v>
      </c>
      <c r="B35" s="5"/>
      <c r="C35" s="6">
        <v>596</v>
      </c>
      <c r="D35" s="5"/>
      <c r="E35" s="6">
        <v>95</v>
      </c>
      <c r="F35" s="5"/>
      <c r="G35" s="6">
        <v>100</v>
      </c>
      <c r="H35" s="6"/>
      <c r="I35" s="6">
        <v>303</v>
      </c>
      <c r="J35" s="5"/>
      <c r="K35" s="6">
        <v>308</v>
      </c>
      <c r="M35" s="6">
        <v>308</v>
      </c>
      <c r="N35" s="5"/>
      <c r="O35" s="6">
        <v>306</v>
      </c>
      <c r="P35" s="6"/>
      <c r="Q35" s="6">
        <v>360</v>
      </c>
      <c r="R35" s="5"/>
      <c r="S35" s="6">
        <v>279</v>
      </c>
    </row>
    <row r="36" spans="1:19" x14ac:dyDescent="0.2">
      <c r="A36" s="7" t="s">
        <v>33</v>
      </c>
      <c r="B36" s="5"/>
      <c r="C36" s="6">
        <v>2949</v>
      </c>
      <c r="D36" s="5"/>
      <c r="E36" s="6">
        <v>2938</v>
      </c>
      <c r="F36" s="5"/>
      <c r="G36" s="6">
        <v>1530</v>
      </c>
      <c r="H36" s="6"/>
      <c r="I36" s="6">
        <v>282</v>
      </c>
      <c r="J36" s="5"/>
      <c r="K36" s="6">
        <v>116</v>
      </c>
      <c r="M36" s="6">
        <v>307</v>
      </c>
      <c r="N36" s="5"/>
      <c r="O36" s="6">
        <v>272</v>
      </c>
      <c r="P36" s="6"/>
      <c r="Q36" s="6">
        <v>226</v>
      </c>
      <c r="R36" s="5"/>
      <c r="S36" s="6">
        <v>220</v>
      </c>
    </row>
    <row r="37" spans="1:19" x14ac:dyDescent="0.2">
      <c r="A37" s="7" t="s">
        <v>130</v>
      </c>
      <c r="B37" s="5"/>
      <c r="C37" s="6">
        <v>13784</v>
      </c>
      <c r="D37" s="5"/>
      <c r="E37" s="6">
        <v>14243</v>
      </c>
      <c r="F37" s="5"/>
      <c r="G37" s="6">
        <v>14292</v>
      </c>
      <c r="H37" s="6"/>
      <c r="I37" s="6">
        <v>9202</v>
      </c>
      <c r="J37" s="5"/>
      <c r="K37" s="6">
        <v>7851</v>
      </c>
      <c r="M37" s="6">
        <v>5425</v>
      </c>
      <c r="N37" s="5"/>
      <c r="O37" s="6">
        <v>1440</v>
      </c>
      <c r="P37" s="6"/>
      <c r="Q37" s="6">
        <v>854</v>
      </c>
      <c r="R37" s="5"/>
      <c r="S37" s="6"/>
    </row>
    <row r="38" spans="1:19" x14ac:dyDescent="0.2">
      <c r="A38" s="7" t="s">
        <v>37</v>
      </c>
      <c r="B38" s="5"/>
      <c r="C38" s="82">
        <v>1658</v>
      </c>
      <c r="D38" s="5"/>
      <c r="E38" s="82">
        <v>710</v>
      </c>
      <c r="F38" s="5"/>
      <c r="G38" s="82">
        <v>716</v>
      </c>
      <c r="H38" s="6"/>
      <c r="I38" s="82">
        <v>721</v>
      </c>
      <c r="J38" s="5"/>
      <c r="K38" s="82">
        <v>777</v>
      </c>
      <c r="M38" s="82">
        <v>453</v>
      </c>
      <c r="N38" s="5"/>
      <c r="O38" s="82">
        <v>369</v>
      </c>
      <c r="P38" s="6"/>
      <c r="Q38" s="82">
        <v>476</v>
      </c>
      <c r="R38" s="5"/>
      <c r="S38" s="82">
        <v>479</v>
      </c>
    </row>
    <row r="39" spans="1:19" x14ac:dyDescent="0.2">
      <c r="A39" s="7" t="s">
        <v>14</v>
      </c>
      <c r="B39" s="5"/>
      <c r="C39" s="6">
        <f>SUM(C32:C38)</f>
        <v>303057</v>
      </c>
      <c r="D39" s="5"/>
      <c r="E39" s="6">
        <f>SUM(E32:E38)</f>
        <v>293904</v>
      </c>
      <c r="F39" s="5"/>
      <c r="G39" s="6">
        <f>SUM(G32:G38)</f>
        <v>261109</v>
      </c>
      <c r="H39" s="6"/>
      <c r="I39" s="6">
        <f>SUM(I32:I38)</f>
        <v>186779</v>
      </c>
      <c r="J39" s="5"/>
      <c r="K39" s="6">
        <f>SUM(K32:K38)</f>
        <v>182001</v>
      </c>
      <c r="M39" s="6">
        <f>SUM(M32:M38)</f>
        <v>184237</v>
      </c>
      <c r="N39" s="5"/>
      <c r="O39" s="6">
        <f>SUM(O32:O38)</f>
        <v>169745</v>
      </c>
      <c r="P39" s="6"/>
      <c r="Q39" s="6">
        <f>SUM(Q32:Q38)</f>
        <v>168105</v>
      </c>
      <c r="R39" s="5"/>
      <c r="S39" s="6">
        <f>SUM(S32:S38)</f>
        <v>142556</v>
      </c>
    </row>
    <row r="40" spans="1:19" x14ac:dyDescent="0.2">
      <c r="A40" s="7" t="s">
        <v>15</v>
      </c>
      <c r="B40" s="5"/>
      <c r="C40" s="6"/>
      <c r="D40" s="5"/>
      <c r="E40" s="6"/>
      <c r="F40" s="5"/>
      <c r="G40" s="6"/>
      <c r="H40" s="6"/>
      <c r="I40" s="6"/>
      <c r="J40" s="5"/>
      <c r="K40" s="6"/>
      <c r="M40" s="6"/>
      <c r="N40" s="5"/>
      <c r="O40" s="6"/>
      <c r="P40" s="6"/>
      <c r="Q40" s="6"/>
      <c r="R40" s="5"/>
      <c r="S40" s="6"/>
    </row>
    <row r="41" spans="1:19" x14ac:dyDescent="0.2">
      <c r="A41" s="7" t="s">
        <v>16</v>
      </c>
      <c r="B41" s="5"/>
      <c r="C41" s="6"/>
      <c r="D41" s="5"/>
      <c r="E41" s="6"/>
      <c r="F41" s="5"/>
      <c r="G41" s="6"/>
      <c r="H41" s="6"/>
      <c r="I41" s="6"/>
      <c r="J41" s="5"/>
      <c r="K41" s="6"/>
      <c r="M41" s="6"/>
      <c r="N41" s="5"/>
      <c r="O41" s="6"/>
      <c r="P41" s="6"/>
      <c r="Q41" s="6"/>
      <c r="R41" s="5"/>
      <c r="S41" s="6"/>
    </row>
    <row r="42" spans="1:19" ht="24.6" customHeight="1" x14ac:dyDescent="0.2">
      <c r="A42" s="73" t="s">
        <v>148</v>
      </c>
      <c r="B42" s="5"/>
      <c r="C42" s="6">
        <v>0</v>
      </c>
      <c r="D42" s="5"/>
      <c r="E42" s="6">
        <v>0</v>
      </c>
      <c r="F42" s="5"/>
      <c r="G42" s="6">
        <v>0</v>
      </c>
      <c r="I42" s="6">
        <v>0</v>
      </c>
      <c r="J42" s="5"/>
      <c r="K42" s="6">
        <v>0</v>
      </c>
      <c r="M42" s="6">
        <v>0</v>
      </c>
      <c r="N42" s="5"/>
      <c r="O42" s="6">
        <v>0</v>
      </c>
      <c r="Q42" s="6">
        <v>0</v>
      </c>
      <c r="R42" s="5"/>
      <c r="S42" s="6">
        <v>0</v>
      </c>
    </row>
    <row r="43" spans="1:19" x14ac:dyDescent="0.2">
      <c r="A43" s="74" t="s">
        <v>149</v>
      </c>
      <c r="B43" s="5"/>
      <c r="C43" s="6">
        <v>222</v>
      </c>
      <c r="D43" s="5"/>
      <c r="E43" s="6">
        <v>222</v>
      </c>
      <c r="F43" s="5"/>
      <c r="G43" s="6">
        <v>220</v>
      </c>
      <c r="I43" s="6">
        <v>138</v>
      </c>
      <c r="J43" s="5"/>
      <c r="K43" s="6">
        <v>134</v>
      </c>
      <c r="M43" s="6">
        <v>134</v>
      </c>
      <c r="N43" s="5"/>
      <c r="O43" s="6">
        <v>127</v>
      </c>
      <c r="Q43" s="6">
        <v>125</v>
      </c>
      <c r="R43" s="5"/>
      <c r="S43" s="6">
        <v>124</v>
      </c>
    </row>
    <row r="44" spans="1:19" x14ac:dyDescent="0.2">
      <c r="A44" s="85" t="s">
        <v>150</v>
      </c>
      <c r="B44" s="5"/>
      <c r="C44" s="12">
        <v>16300</v>
      </c>
      <c r="D44" s="5"/>
      <c r="E44" s="12">
        <v>16300</v>
      </c>
      <c r="F44" s="5"/>
      <c r="G44" s="6">
        <v>16900</v>
      </c>
      <c r="H44" s="6"/>
      <c r="I44" s="12">
        <v>0</v>
      </c>
      <c r="J44" s="5"/>
      <c r="K44" s="6">
        <v>0</v>
      </c>
      <c r="M44" s="12">
        <v>0</v>
      </c>
      <c r="N44" s="5"/>
      <c r="O44" s="6">
        <v>0</v>
      </c>
      <c r="P44" s="6"/>
      <c r="Q44" s="12">
        <v>0</v>
      </c>
      <c r="R44" s="5"/>
      <c r="S44" s="6">
        <v>0</v>
      </c>
    </row>
    <row r="45" spans="1:19" x14ac:dyDescent="0.2">
      <c r="A45" s="85" t="s">
        <v>151</v>
      </c>
      <c r="B45" s="5"/>
      <c r="C45" s="6">
        <v>807507</v>
      </c>
      <c r="D45" s="5"/>
      <c r="E45" s="6">
        <v>800697</v>
      </c>
      <c r="F45" s="5"/>
      <c r="G45" s="6">
        <v>793969</v>
      </c>
      <c r="H45" s="6"/>
      <c r="I45" s="6">
        <v>590249</v>
      </c>
      <c r="J45" s="5"/>
      <c r="K45" s="6">
        <v>576807</v>
      </c>
      <c r="M45" s="6">
        <v>571268</v>
      </c>
      <c r="N45" s="5"/>
      <c r="O45" s="6">
        <v>550205</v>
      </c>
      <c r="P45" s="6"/>
      <c r="Q45" s="6">
        <v>545516</v>
      </c>
      <c r="R45" s="5"/>
      <c r="S45" s="6">
        <v>556512</v>
      </c>
    </row>
    <row r="46" spans="1:19" x14ac:dyDescent="0.2">
      <c r="A46" s="85" t="s">
        <v>152</v>
      </c>
      <c r="B46" s="5"/>
      <c r="C46" s="6">
        <v>-11665</v>
      </c>
      <c r="D46" s="5"/>
      <c r="E46" s="6">
        <v>-13462</v>
      </c>
      <c r="F46" s="5"/>
      <c r="G46" s="6">
        <v>-11413</v>
      </c>
      <c r="H46" s="6"/>
      <c r="I46" s="6">
        <v>-9004</v>
      </c>
      <c r="J46" s="5"/>
      <c r="K46" s="6">
        <v>-8345</v>
      </c>
      <c r="M46" s="6">
        <v>-8491</v>
      </c>
      <c r="N46" s="5"/>
      <c r="O46" s="6">
        <v>-7965</v>
      </c>
      <c r="P46" s="6"/>
      <c r="Q46" s="6">
        <v>-8462</v>
      </c>
      <c r="R46" s="5"/>
      <c r="S46" s="6">
        <v>-7511</v>
      </c>
    </row>
    <row r="47" spans="1:19" x14ac:dyDescent="0.2">
      <c r="A47" s="85" t="s">
        <v>153</v>
      </c>
      <c r="B47" s="5"/>
      <c r="C47" s="82">
        <v>-573041</v>
      </c>
      <c r="D47" s="5"/>
      <c r="E47" s="82">
        <v>-526514</v>
      </c>
      <c r="F47" s="5"/>
      <c r="G47" s="82">
        <v>-477391</v>
      </c>
      <c r="H47" s="6"/>
      <c r="I47" s="82">
        <v>-456793</v>
      </c>
      <c r="J47" s="5"/>
      <c r="K47" s="82">
        <v>-436522</v>
      </c>
      <c r="M47" s="82">
        <v>-428628</v>
      </c>
      <c r="N47" s="5"/>
      <c r="O47" s="82">
        <v>-414642</v>
      </c>
      <c r="P47" s="6"/>
      <c r="Q47" s="82">
        <v>-400845</v>
      </c>
      <c r="R47" s="5"/>
      <c r="S47" s="82">
        <v>-377033</v>
      </c>
    </row>
    <row r="48" spans="1:19" x14ac:dyDescent="0.2">
      <c r="A48" s="7" t="s">
        <v>17</v>
      </c>
      <c r="B48" s="5"/>
      <c r="C48" s="86">
        <f>SUM(C42:C47)</f>
        <v>239323</v>
      </c>
      <c r="D48" s="5"/>
      <c r="E48" s="86">
        <f>SUM(E42:E47)</f>
        <v>277243</v>
      </c>
      <c r="F48" s="5"/>
      <c r="G48" s="86">
        <f>SUM(G42:G47)</f>
        <v>322285</v>
      </c>
      <c r="H48" s="6"/>
      <c r="I48" s="86">
        <f>SUM(I42:I47)</f>
        <v>124590</v>
      </c>
      <c r="J48" s="5"/>
      <c r="K48" s="86">
        <f>SUM(K42:K47)</f>
        <v>132074</v>
      </c>
      <c r="M48" s="86">
        <f>SUM(M42:M47)</f>
        <v>134283</v>
      </c>
      <c r="N48" s="5"/>
      <c r="O48" s="86">
        <f>SUM(O42:O47)</f>
        <v>127725</v>
      </c>
      <c r="P48" s="6"/>
      <c r="Q48" s="86">
        <f>SUM(Q42:Q47)</f>
        <v>136334</v>
      </c>
      <c r="R48" s="5"/>
      <c r="S48" s="86">
        <f>SUM(S42:S47)</f>
        <v>172092</v>
      </c>
    </row>
    <row r="49" spans="1:19" ht="13.5" thickBot="1" x14ac:dyDescent="0.25">
      <c r="A49" s="7" t="s">
        <v>18</v>
      </c>
      <c r="B49" s="5"/>
      <c r="C49" s="84">
        <f>C39+C48</f>
        <v>542380</v>
      </c>
      <c r="D49" s="5"/>
      <c r="E49" s="84">
        <f>E39+E48</f>
        <v>571147</v>
      </c>
      <c r="F49" s="5"/>
      <c r="G49" s="84">
        <f>G39+G48</f>
        <v>583394</v>
      </c>
      <c r="H49" s="6"/>
      <c r="I49" s="84">
        <f>I39+I48</f>
        <v>311369</v>
      </c>
      <c r="J49" s="5"/>
      <c r="K49" s="84">
        <f>K39+K48</f>
        <v>314075</v>
      </c>
      <c r="M49" s="84">
        <f>M39+M48</f>
        <v>318520</v>
      </c>
      <c r="N49" s="5"/>
      <c r="O49" s="84">
        <f>O39+O48</f>
        <v>297470</v>
      </c>
      <c r="P49" s="6"/>
      <c r="Q49" s="84">
        <f>Q39+Q48</f>
        <v>304439</v>
      </c>
      <c r="R49" s="5"/>
      <c r="S49" s="84">
        <f>S39+S48</f>
        <v>314648</v>
      </c>
    </row>
    <row r="50" spans="1:19" ht="13.5" thickTop="1" x14ac:dyDescent="0.2">
      <c r="A50" s="5"/>
      <c r="B50" s="5"/>
      <c r="C50" s="6"/>
      <c r="D50" s="5"/>
      <c r="E50" s="6"/>
      <c r="F50" s="5"/>
      <c r="G50" s="6"/>
      <c r="H50" s="6"/>
      <c r="I50" s="6"/>
      <c r="J50" s="5"/>
      <c r="K50" s="6"/>
      <c r="M50" s="6"/>
      <c r="N50" s="5"/>
      <c r="O50" s="6"/>
      <c r="P50" s="6"/>
      <c r="Q50" s="6"/>
      <c r="R50" s="5"/>
      <c r="S50" s="6"/>
    </row>
    <row r="51" spans="1:19" x14ac:dyDescent="0.2">
      <c r="A51" s="5" t="s">
        <v>225</v>
      </c>
      <c r="B51" s="5"/>
      <c r="C51" s="109">
        <v>222232</v>
      </c>
      <c r="D51" s="5"/>
      <c r="E51" s="109">
        <v>221583</v>
      </c>
      <c r="F51" s="5"/>
      <c r="G51" s="109">
        <v>219706</v>
      </c>
      <c r="H51" s="5"/>
      <c r="I51" s="109">
        <v>138178</v>
      </c>
      <c r="J51" s="5"/>
      <c r="K51" s="109">
        <v>134337</v>
      </c>
      <c r="L51" s="5"/>
      <c r="M51" s="109">
        <v>133812</v>
      </c>
      <c r="N51" s="5"/>
      <c r="O51" s="109">
        <v>126705</v>
      </c>
      <c r="P51" s="5"/>
      <c r="Q51" s="109">
        <v>125248</v>
      </c>
      <c r="R51" s="5"/>
      <c r="S51" s="109">
        <v>123653</v>
      </c>
    </row>
    <row r="52" spans="1:19" x14ac:dyDescent="0.2">
      <c r="A52" s="110"/>
    </row>
  </sheetData>
  <mergeCells count="3">
    <mergeCell ref="A1:S1"/>
    <mergeCell ref="A2:S2"/>
    <mergeCell ref="A3:S3"/>
  </mergeCells>
  <pageMargins left="0.5" right="0.25" top="0.75" bottom="0.5" header="0.5" footer="0.5"/>
  <pageSetup scale="63"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AFEB0-0FAA-4729-8C27-22FC2C6AB028}">
  <sheetPr>
    <pageSetUpPr fitToPage="1"/>
  </sheetPr>
  <dimension ref="A1:AF59"/>
  <sheetViews>
    <sheetView showGridLines="0" zoomScale="80" zoomScaleNormal="80" workbookViewId="0">
      <pane xSplit="2" ySplit="10" topLeftCell="C14" activePane="bottomRight" state="frozen"/>
      <selection activeCell="E29" sqref="E29"/>
      <selection pane="topRight" activeCell="E29" sqref="E29"/>
      <selection pane="bottomLeft" activeCell="E29" sqref="E29"/>
      <selection pane="bottomRight" activeCell="E29" sqref="E29"/>
    </sheetView>
  </sheetViews>
  <sheetFormatPr defaultRowHeight="12.75" x14ac:dyDescent="0.2"/>
  <cols>
    <col min="1" max="1" width="29.5703125" customWidth="1"/>
    <col min="2" max="2" width="1.7109375" customWidth="1"/>
    <col min="3" max="3" width="15.5703125" style="4" customWidth="1"/>
    <col min="4" max="4" width="2.140625" style="4" customWidth="1"/>
    <col min="5" max="5" width="15.5703125" style="4" customWidth="1"/>
    <col min="6" max="6" width="1.7109375" style="4" customWidth="1"/>
    <col min="7" max="7" width="15.5703125" style="4" customWidth="1"/>
    <col min="8" max="8" width="1.7109375" style="4" customWidth="1"/>
    <col min="9" max="9" width="15.5703125" style="4" customWidth="1"/>
    <col min="10" max="10" width="1.7109375" style="4" customWidth="1"/>
    <col min="11" max="11" width="15.5703125" style="4" customWidth="1"/>
    <col min="12" max="12" width="3.7109375" style="4" customWidth="1"/>
    <col min="13" max="13" width="15.5703125" style="4" customWidth="1"/>
    <col min="14" max="14" width="1.7109375" style="4" customWidth="1"/>
    <col min="15" max="15" width="15.5703125" style="4" customWidth="1"/>
    <col min="16" max="16" width="2.7109375" style="4" customWidth="1"/>
    <col min="17" max="17" width="15.5703125" style="4" customWidth="1"/>
    <col min="18" max="18" width="2.140625" style="4" customWidth="1"/>
    <col min="19" max="19" width="15.5703125" style="4" customWidth="1"/>
    <col min="20" max="20" width="1.7109375" style="4" customWidth="1"/>
    <col min="21" max="21" width="15.5703125" style="4" customWidth="1"/>
    <col min="22" max="22" width="1.7109375" style="4" customWidth="1"/>
    <col min="23" max="23" width="15.5703125" style="4" customWidth="1"/>
    <col min="24" max="24" width="1.7109375" style="4" customWidth="1"/>
    <col min="25" max="25" width="15.5703125" style="4" customWidth="1"/>
    <col min="26" max="26" width="3.7109375" style="4" customWidth="1"/>
    <col min="27" max="27" width="15.5703125" style="4" customWidth="1"/>
    <col min="28" max="28" width="1.7109375" style="4" customWidth="1"/>
    <col min="29" max="29" width="15.5703125" style="4" customWidth="1"/>
    <col min="30" max="30" width="1.85546875" customWidth="1"/>
    <col min="31" max="31" width="15.5703125" style="4" customWidth="1"/>
    <col min="32" max="32" width="5.5703125" style="4" customWidth="1"/>
    <col min="33" max="34" width="8.7109375" customWidth="1"/>
    <col min="35" max="35" width="11.140625" customWidth="1"/>
  </cols>
  <sheetData>
    <row r="1" spans="1:32" x14ac:dyDescent="0.2">
      <c r="A1" s="147" t="s">
        <v>157</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row>
    <row r="2" spans="1:32" x14ac:dyDescent="0.2">
      <c r="A2" s="147" t="s">
        <v>226</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row>
    <row r="3" spans="1:32" x14ac:dyDescent="0.2">
      <c r="A3" s="147" t="s">
        <v>2</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row>
    <row r="4" spans="1:32" x14ac:dyDescent="0.2">
      <c r="A4" s="147" t="s">
        <v>10</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row>
    <row r="5" spans="1:32" x14ac:dyDescent="0.2">
      <c r="A5" s="1"/>
      <c r="C5"/>
      <c r="D5"/>
      <c r="E5" s="87"/>
      <c r="F5"/>
      <c r="H5"/>
      <c r="L5"/>
      <c r="M5"/>
      <c r="N5"/>
      <c r="P5"/>
      <c r="Q5"/>
      <c r="R5"/>
      <c r="S5" s="87"/>
      <c r="T5"/>
      <c r="V5"/>
      <c r="Z5"/>
      <c r="AA5"/>
      <c r="AB5"/>
      <c r="AE5"/>
      <c r="AF5"/>
    </row>
    <row r="6" spans="1:32" ht="25.5" x14ac:dyDescent="0.2">
      <c r="C6" s="65" t="s">
        <v>83</v>
      </c>
      <c r="D6" s="68"/>
      <c r="E6" s="148" t="s">
        <v>19</v>
      </c>
      <c r="F6" s="148"/>
      <c r="G6" s="148"/>
      <c r="H6" s="148"/>
      <c r="I6" s="148"/>
      <c r="J6" s="148"/>
      <c r="K6" s="148"/>
      <c r="L6" s="67"/>
      <c r="M6" s="65" t="s">
        <v>137</v>
      </c>
      <c r="N6" s="67"/>
      <c r="O6" s="65" t="s">
        <v>138</v>
      </c>
      <c r="P6" s="67"/>
      <c r="Q6" s="65" t="s">
        <v>83</v>
      </c>
      <c r="R6" s="68"/>
      <c r="S6" s="148" t="s">
        <v>19</v>
      </c>
      <c r="T6" s="148"/>
      <c r="U6" s="148"/>
      <c r="V6" s="148"/>
      <c r="W6" s="148"/>
      <c r="X6" s="148"/>
      <c r="Y6" s="148"/>
      <c r="Z6" s="67"/>
      <c r="AA6" s="65" t="s">
        <v>137</v>
      </c>
      <c r="AB6" s="67"/>
      <c r="AC6" s="65" t="s">
        <v>138</v>
      </c>
      <c r="AD6" s="68"/>
      <c r="AE6" s="65" t="s">
        <v>83</v>
      </c>
      <c r="AF6" s="1"/>
    </row>
    <row r="7" spans="1:32" ht="9.9499999999999993" customHeight="1" x14ac:dyDescent="0.2">
      <c r="C7"/>
      <c r="D7"/>
      <c r="L7"/>
      <c r="M7"/>
      <c r="O7"/>
      <c r="Q7"/>
      <c r="R7"/>
      <c r="Z7"/>
      <c r="AA7"/>
      <c r="AC7"/>
      <c r="AE7"/>
      <c r="AF7"/>
    </row>
    <row r="8" spans="1:32" x14ac:dyDescent="0.2">
      <c r="C8" s="4" t="s">
        <v>82</v>
      </c>
      <c r="E8" s="4" t="s">
        <v>82</v>
      </c>
      <c r="G8" s="4" t="s">
        <v>78</v>
      </c>
      <c r="I8" s="4" t="s">
        <v>109</v>
      </c>
      <c r="K8" s="4" t="s">
        <v>110</v>
      </c>
      <c r="L8"/>
      <c r="M8" s="4" t="s">
        <v>78</v>
      </c>
      <c r="O8" s="4" t="s">
        <v>109</v>
      </c>
      <c r="Q8" s="4" t="s">
        <v>82</v>
      </c>
      <c r="S8" s="4" t="s">
        <v>82</v>
      </c>
      <c r="U8" s="4" t="s">
        <v>78</v>
      </c>
      <c r="W8" s="4" t="s">
        <v>109</v>
      </c>
      <c r="Y8" s="4" t="s">
        <v>110</v>
      </c>
      <c r="Z8"/>
      <c r="AA8" s="4" t="s">
        <v>78</v>
      </c>
      <c r="AC8" s="4" t="s">
        <v>109</v>
      </c>
      <c r="AE8" s="4" t="s">
        <v>82</v>
      </c>
    </row>
    <row r="9" spans="1:32" x14ac:dyDescent="0.2">
      <c r="C9" s="11">
        <v>2022</v>
      </c>
      <c r="D9" s="11"/>
      <c r="E9" s="11">
        <v>2022</v>
      </c>
      <c r="G9" s="11">
        <v>2022</v>
      </c>
      <c r="I9" s="11">
        <v>2022</v>
      </c>
      <c r="J9" s="11"/>
      <c r="K9" s="11">
        <v>2022</v>
      </c>
      <c r="L9"/>
      <c r="M9" s="11">
        <v>2022</v>
      </c>
      <c r="O9" s="11">
        <v>2022</v>
      </c>
      <c r="Q9" s="11">
        <v>2021</v>
      </c>
      <c r="R9" s="11"/>
      <c r="S9" s="11">
        <v>2021</v>
      </c>
      <c r="U9" s="11">
        <v>2021</v>
      </c>
      <c r="W9" s="11">
        <v>2021</v>
      </c>
      <c r="Y9" s="11">
        <v>2021</v>
      </c>
      <c r="Z9"/>
      <c r="AA9" s="11">
        <v>2021</v>
      </c>
      <c r="AC9" s="11">
        <v>2021</v>
      </c>
      <c r="AE9" s="11">
        <v>2020</v>
      </c>
    </row>
    <row r="10" spans="1:32" ht="5.0999999999999996" customHeight="1" x14ac:dyDescent="0.2">
      <c r="L10"/>
      <c r="Z10"/>
    </row>
    <row r="11" spans="1:32" x14ac:dyDescent="0.2">
      <c r="A11" s="5" t="s">
        <v>44</v>
      </c>
      <c r="C11" s="88">
        <v>338598</v>
      </c>
      <c r="D11" s="34"/>
      <c r="E11" s="88">
        <v>108841</v>
      </c>
      <c r="F11" s="15"/>
      <c r="G11" s="88">
        <v>110832</v>
      </c>
      <c r="H11" s="15"/>
      <c r="I11" s="88">
        <v>63586</v>
      </c>
      <c r="J11" s="34"/>
      <c r="K11" s="88">
        <v>55339</v>
      </c>
      <c r="L11"/>
      <c r="M11" s="88">
        <v>229757</v>
      </c>
      <c r="N11" s="15"/>
      <c r="O11" s="88">
        <v>118925</v>
      </c>
      <c r="P11" s="15"/>
      <c r="Q11" s="88">
        <v>201115</v>
      </c>
      <c r="R11" s="34"/>
      <c r="S11" s="88">
        <v>57178</v>
      </c>
      <c r="T11" s="15"/>
      <c r="U11" s="88">
        <v>47994</v>
      </c>
      <c r="V11" s="15"/>
      <c r="W11" s="88">
        <v>46285</v>
      </c>
      <c r="X11" s="34"/>
      <c r="Y11" s="88">
        <v>49658</v>
      </c>
      <c r="Z11"/>
      <c r="AA11" s="88">
        <v>143937</v>
      </c>
      <c r="AB11" s="15"/>
      <c r="AC11" s="88">
        <v>95943</v>
      </c>
      <c r="AD11" s="3"/>
      <c r="AE11" s="88">
        <v>223990</v>
      </c>
      <c r="AF11" s="34"/>
    </row>
    <row r="12" spans="1:32" ht="15.75" customHeight="1" x14ac:dyDescent="0.2">
      <c r="A12" t="s">
        <v>50</v>
      </c>
      <c r="C12" s="111"/>
      <c r="D12" s="112"/>
      <c r="E12" s="111"/>
      <c r="F12" s="15"/>
      <c r="G12" s="15"/>
      <c r="H12" s="15"/>
      <c r="I12" s="15"/>
      <c r="J12" s="15"/>
      <c r="K12" s="15"/>
      <c r="L12"/>
      <c r="M12" s="111"/>
      <c r="N12" s="15"/>
      <c r="O12" s="15"/>
      <c r="P12" s="15"/>
      <c r="Q12" s="111"/>
      <c r="R12" s="112"/>
      <c r="S12" s="15"/>
      <c r="T12" s="15"/>
      <c r="U12" s="15"/>
      <c r="V12" s="15"/>
      <c r="W12" s="15"/>
      <c r="X12" s="15"/>
      <c r="Y12" s="15"/>
      <c r="Z12"/>
      <c r="AA12" s="111"/>
      <c r="AB12" s="15"/>
      <c r="AC12" s="15"/>
      <c r="AD12" s="3"/>
      <c r="AE12" s="111"/>
      <c r="AF12" s="112"/>
    </row>
    <row r="13" spans="1:32" x14ac:dyDescent="0.2">
      <c r="A13" s="5" t="s">
        <v>69</v>
      </c>
      <c r="C13" s="15">
        <v>202887</v>
      </c>
      <c r="D13" s="15"/>
      <c r="E13" s="15">
        <v>64356</v>
      </c>
      <c r="F13" s="15"/>
      <c r="G13" s="15">
        <v>67140</v>
      </c>
      <c r="H13" s="15"/>
      <c r="I13" s="15">
        <v>38718</v>
      </c>
      <c r="J13" s="15"/>
      <c r="K13" s="15">
        <v>32673</v>
      </c>
      <c r="L13"/>
      <c r="M13" s="15">
        <v>138531</v>
      </c>
      <c r="N13" s="15"/>
      <c r="O13" s="15">
        <v>71391</v>
      </c>
      <c r="P13" s="15"/>
      <c r="Q13" s="15">
        <v>122687</v>
      </c>
      <c r="R13" s="15"/>
      <c r="S13" s="15">
        <v>30876</v>
      </c>
      <c r="T13" s="15"/>
      <c r="U13" s="15">
        <v>29892</v>
      </c>
      <c r="V13" s="15"/>
      <c r="W13" s="15">
        <v>30669</v>
      </c>
      <c r="X13" s="15"/>
      <c r="Y13" s="15">
        <v>31250</v>
      </c>
      <c r="Z13"/>
      <c r="AA13" s="15">
        <v>91811</v>
      </c>
      <c r="AB13" s="15"/>
      <c r="AC13" s="15">
        <v>61919</v>
      </c>
      <c r="AD13" s="3"/>
      <c r="AE13" s="15">
        <v>121926</v>
      </c>
      <c r="AF13" s="15"/>
    </row>
    <row r="14" spans="1:32" x14ac:dyDescent="0.2">
      <c r="A14" t="s">
        <v>51</v>
      </c>
      <c r="C14" s="15">
        <v>28171</v>
      </c>
      <c r="D14" s="15"/>
      <c r="E14" s="89">
        <v>4629</v>
      </c>
      <c r="F14" s="15"/>
      <c r="G14" s="89">
        <v>10903</v>
      </c>
      <c r="H14" s="15"/>
      <c r="I14" s="89">
        <v>6791</v>
      </c>
      <c r="J14" s="15"/>
      <c r="K14" s="89">
        <v>5848</v>
      </c>
      <c r="L14"/>
      <c r="M14" s="15">
        <v>23542</v>
      </c>
      <c r="N14" s="15"/>
      <c r="O14" s="89">
        <v>12639</v>
      </c>
      <c r="P14" s="15"/>
      <c r="Q14" s="15">
        <v>24106</v>
      </c>
      <c r="R14" s="15"/>
      <c r="S14" s="89">
        <v>5876</v>
      </c>
      <c r="T14" s="15"/>
      <c r="U14" s="89">
        <v>6116</v>
      </c>
      <c r="V14" s="15"/>
      <c r="W14" s="89">
        <v>6239</v>
      </c>
      <c r="X14" s="15"/>
      <c r="Y14" s="89">
        <v>5874</v>
      </c>
      <c r="Z14"/>
      <c r="AA14" s="15">
        <v>18230</v>
      </c>
      <c r="AB14" s="15"/>
      <c r="AC14" s="89">
        <v>12114</v>
      </c>
      <c r="AD14" s="3"/>
      <c r="AE14" s="15">
        <v>21787</v>
      </c>
      <c r="AF14" s="15"/>
    </row>
    <row r="15" spans="1:32" x14ac:dyDescent="0.2">
      <c r="A15" s="5" t="s">
        <v>52</v>
      </c>
      <c r="C15" s="90">
        <f>C13+C14</f>
        <v>231058</v>
      </c>
      <c r="D15" s="15"/>
      <c r="E15" s="90">
        <f>E13+E14</f>
        <v>68985</v>
      </c>
      <c r="F15" s="15"/>
      <c r="G15" s="90">
        <f>G13+G14</f>
        <v>78043</v>
      </c>
      <c r="H15" s="15"/>
      <c r="I15" s="90">
        <f>I13+I14</f>
        <v>45509</v>
      </c>
      <c r="J15" s="15"/>
      <c r="K15" s="90">
        <f>K13+K14</f>
        <v>38521</v>
      </c>
      <c r="L15"/>
      <c r="M15" s="90">
        <f>M13+M14</f>
        <v>162073</v>
      </c>
      <c r="N15" s="15"/>
      <c r="O15" s="90">
        <f>O13+O14</f>
        <v>84030</v>
      </c>
      <c r="P15" s="15"/>
      <c r="Q15" s="90">
        <f>Q13+Q14</f>
        <v>146793</v>
      </c>
      <c r="R15" s="15"/>
      <c r="S15" s="90">
        <f>S13+S14</f>
        <v>36752</v>
      </c>
      <c r="T15" s="15"/>
      <c r="U15" s="90">
        <f>U13+U14</f>
        <v>36008</v>
      </c>
      <c r="V15" s="15"/>
      <c r="W15" s="90">
        <f>W13+W14</f>
        <v>36908</v>
      </c>
      <c r="X15" s="15"/>
      <c r="Y15" s="90">
        <f>Y13+Y14</f>
        <v>37124</v>
      </c>
      <c r="Z15"/>
      <c r="AA15" s="90">
        <f>AA13+AA14</f>
        <v>110041</v>
      </c>
      <c r="AB15" s="15"/>
      <c r="AC15" s="90">
        <f>AC13+AC14</f>
        <v>74033</v>
      </c>
      <c r="AD15" s="3"/>
      <c r="AE15" s="90">
        <f>AE13+AE14</f>
        <v>143713</v>
      </c>
      <c r="AF15" s="15"/>
    </row>
    <row r="16" spans="1:32" ht="15.75" customHeight="1" x14ac:dyDescent="0.2">
      <c r="A16" s="5" t="s">
        <v>53</v>
      </c>
      <c r="C16" s="15">
        <f>C11-C15</f>
        <v>107540</v>
      </c>
      <c r="D16" s="15"/>
      <c r="E16" s="15">
        <f>E11-E15</f>
        <v>39856</v>
      </c>
      <c r="F16" s="15"/>
      <c r="G16" s="15">
        <f>G11-G15</f>
        <v>32789</v>
      </c>
      <c r="H16" s="15"/>
      <c r="I16" s="15">
        <f>I11-I15</f>
        <v>18077</v>
      </c>
      <c r="J16" s="15"/>
      <c r="K16" s="15">
        <f>K11-K15</f>
        <v>16818</v>
      </c>
      <c r="L16"/>
      <c r="M16" s="15">
        <f>M11-M15</f>
        <v>67684</v>
      </c>
      <c r="N16" s="15"/>
      <c r="O16" s="15">
        <f>O11-O15</f>
        <v>34895</v>
      </c>
      <c r="P16" s="15"/>
      <c r="Q16" s="15">
        <f>Q11-Q15</f>
        <v>54322</v>
      </c>
      <c r="R16" s="15"/>
      <c r="S16" s="15">
        <f>S11-S15</f>
        <v>20426</v>
      </c>
      <c r="T16" s="15"/>
      <c r="U16" s="15">
        <f>U11-U15</f>
        <v>11986</v>
      </c>
      <c r="V16" s="15"/>
      <c r="W16" s="15">
        <f>W11-W15</f>
        <v>9377</v>
      </c>
      <c r="X16" s="15"/>
      <c r="Y16" s="15">
        <f>Y11-Y15</f>
        <v>12534</v>
      </c>
      <c r="Z16"/>
      <c r="AA16" s="15">
        <f>AA11-AA15</f>
        <v>33896</v>
      </c>
      <c r="AB16" s="15"/>
      <c r="AC16" s="15">
        <f>AC11-AC15</f>
        <v>21910</v>
      </c>
      <c r="AD16" s="3"/>
      <c r="AE16" s="15">
        <f>AE11-AE15</f>
        <v>80277</v>
      </c>
      <c r="AF16" s="15"/>
    </row>
    <row r="17" spans="1:32" ht="15.75" customHeight="1" x14ac:dyDescent="0.2">
      <c r="A17" s="5" t="s">
        <v>54</v>
      </c>
      <c r="C17" s="91">
        <f>C16/C11</f>
        <v>0.31760376611793334</v>
      </c>
      <c r="D17" s="36"/>
      <c r="E17" s="91">
        <f>E16/E11</f>
        <v>0.36618553670032433</v>
      </c>
      <c r="F17" s="15"/>
      <c r="G17" s="91">
        <f>G16/G11</f>
        <v>0.29584416053125451</v>
      </c>
      <c r="H17" s="15"/>
      <c r="I17" s="91">
        <f>I16/I11</f>
        <v>0.28429213977919665</v>
      </c>
      <c r="J17" s="36"/>
      <c r="K17" s="91">
        <f>K16/K11</f>
        <v>0.30390863586259237</v>
      </c>
      <c r="L17"/>
      <c r="M17" s="91">
        <f>M16/M11</f>
        <v>0.2945895010815775</v>
      </c>
      <c r="N17" s="15"/>
      <c r="O17" s="91">
        <f>O16/O11</f>
        <v>0.29342022282951441</v>
      </c>
      <c r="P17" s="15"/>
      <c r="Q17" s="91">
        <f>Q16/Q11</f>
        <v>0.27010416925639558</v>
      </c>
      <c r="R17" s="36"/>
      <c r="S17" s="91">
        <f>S16/S11</f>
        <v>0.35723530029032147</v>
      </c>
      <c r="T17" s="15"/>
      <c r="U17" s="91">
        <f>U16/U11</f>
        <v>0.24973955077718049</v>
      </c>
      <c r="V17" s="15"/>
      <c r="W17" s="91">
        <f>W16/W11</f>
        <v>0.20259263260235497</v>
      </c>
      <c r="X17" s="15"/>
      <c r="Y17" s="91">
        <f>Y16/Y11</f>
        <v>0.25240646018768376</v>
      </c>
      <c r="Z17"/>
      <c r="AA17" s="91">
        <f>AA16/AA11</f>
        <v>0.23549191660240243</v>
      </c>
      <c r="AB17" s="15"/>
      <c r="AC17" s="91">
        <f>AC16/AC11</f>
        <v>0.22836475824187277</v>
      </c>
      <c r="AD17" s="3"/>
      <c r="AE17" s="91">
        <f>AE16/AE11</f>
        <v>0.35839546408321798</v>
      </c>
      <c r="AF17" s="36"/>
    </row>
    <row r="18" spans="1:32" ht="15.75" customHeight="1" x14ac:dyDescent="0.2">
      <c r="A18" s="5" t="s">
        <v>55</v>
      </c>
      <c r="C18" s="15"/>
      <c r="D18" s="15"/>
      <c r="E18" s="15"/>
      <c r="F18" s="15"/>
      <c r="G18" s="15"/>
      <c r="H18" s="15"/>
      <c r="I18" s="15"/>
      <c r="J18" s="15"/>
      <c r="K18" s="15"/>
      <c r="L18"/>
      <c r="M18" s="15"/>
      <c r="N18" s="15"/>
      <c r="O18" s="15"/>
      <c r="P18" s="15"/>
      <c r="Q18" s="15"/>
      <c r="R18" s="15"/>
      <c r="S18" s="15"/>
      <c r="T18" s="15"/>
      <c r="U18" s="15"/>
      <c r="V18" s="15"/>
      <c r="W18" s="15"/>
      <c r="X18" s="15"/>
      <c r="Y18" s="15"/>
      <c r="Z18"/>
      <c r="AA18" s="15"/>
      <c r="AB18" s="15"/>
      <c r="AC18" s="15"/>
      <c r="AD18" s="3"/>
      <c r="AE18" s="15"/>
      <c r="AF18" s="15"/>
    </row>
    <row r="19" spans="1:32" x14ac:dyDescent="0.2">
      <c r="A19" s="5" t="s">
        <v>56</v>
      </c>
      <c r="C19" s="15">
        <f>SUM(E19,G19,I19,K19)</f>
        <v>88150</v>
      </c>
      <c r="D19" s="15"/>
      <c r="E19" s="15">
        <f>24475-1108</f>
        <v>23367</v>
      </c>
      <c r="F19" s="15"/>
      <c r="G19" s="15">
        <v>22138</v>
      </c>
      <c r="H19" s="15"/>
      <c r="I19" s="15">
        <v>26812</v>
      </c>
      <c r="J19" s="15"/>
      <c r="K19" s="15">
        <v>15833</v>
      </c>
      <c r="L19"/>
      <c r="M19" s="15">
        <v>64783</v>
      </c>
      <c r="N19" s="15"/>
      <c r="O19" s="15">
        <v>42645</v>
      </c>
      <c r="P19" s="15"/>
      <c r="Q19" s="15">
        <v>40091</v>
      </c>
      <c r="R19" s="15"/>
      <c r="S19" s="15">
        <v>9147</v>
      </c>
      <c r="T19" s="15"/>
      <c r="U19" s="15">
        <v>10532</v>
      </c>
      <c r="V19" s="15"/>
      <c r="W19" s="15">
        <v>7515</v>
      </c>
      <c r="X19" s="15"/>
      <c r="Y19" s="15">
        <v>12897</v>
      </c>
      <c r="Z19"/>
      <c r="AA19" s="15">
        <v>30944</v>
      </c>
      <c r="AB19" s="15"/>
      <c r="AC19" s="15">
        <v>20412</v>
      </c>
      <c r="AD19" s="3"/>
      <c r="AE19" s="15">
        <v>31284</v>
      </c>
      <c r="AF19" s="15"/>
    </row>
    <row r="20" spans="1:32" x14ac:dyDescent="0.2">
      <c r="A20" s="5" t="s">
        <v>70</v>
      </c>
      <c r="C20" s="15">
        <v>48803</v>
      </c>
      <c r="D20" s="15"/>
      <c r="E20" s="15">
        <v>15894</v>
      </c>
      <c r="F20" s="15"/>
      <c r="G20" s="15">
        <v>14448</v>
      </c>
      <c r="H20" s="15"/>
      <c r="I20" s="15">
        <v>10834</v>
      </c>
      <c r="J20" s="15"/>
      <c r="K20" s="15">
        <v>7627</v>
      </c>
      <c r="L20"/>
      <c r="M20" s="15">
        <v>32909</v>
      </c>
      <c r="N20" s="15"/>
      <c r="O20" s="15">
        <v>18461</v>
      </c>
      <c r="P20" s="15"/>
      <c r="Q20" s="15">
        <v>29960</v>
      </c>
      <c r="R20" s="15"/>
      <c r="S20" s="15">
        <v>8341</v>
      </c>
      <c r="T20" s="15"/>
      <c r="U20" s="15">
        <v>5987</v>
      </c>
      <c r="V20" s="15"/>
      <c r="W20" s="15">
        <v>5784</v>
      </c>
      <c r="X20" s="15"/>
      <c r="Y20" s="15">
        <v>9848</v>
      </c>
      <c r="Z20"/>
      <c r="AA20" s="15">
        <v>21619</v>
      </c>
      <c r="AB20" s="15"/>
      <c r="AC20" s="15">
        <v>15631</v>
      </c>
      <c r="AD20" s="3"/>
      <c r="AE20" s="15">
        <v>42945</v>
      </c>
      <c r="AF20" s="15"/>
    </row>
    <row r="21" spans="1:32" x14ac:dyDescent="0.2">
      <c r="A21" s="5" t="s">
        <v>71</v>
      </c>
      <c r="C21" s="15">
        <f>SUM(E21,G21,I21,K21)+1</f>
        <v>83652</v>
      </c>
      <c r="D21" s="15"/>
      <c r="E21" s="15">
        <f>25741+3700</f>
        <v>29441</v>
      </c>
      <c r="F21" s="15"/>
      <c r="G21" s="15">
        <v>32462</v>
      </c>
      <c r="H21" s="15"/>
      <c r="I21" s="15">
        <v>12171</v>
      </c>
      <c r="J21" s="15"/>
      <c r="K21" s="15">
        <v>9577</v>
      </c>
      <c r="L21"/>
      <c r="M21" s="15">
        <v>54211</v>
      </c>
      <c r="N21" s="15"/>
      <c r="O21" s="15">
        <v>21749</v>
      </c>
      <c r="P21" s="15"/>
      <c r="Q21" s="15">
        <v>21669</v>
      </c>
      <c r="R21" s="15"/>
      <c r="S21" s="15">
        <v>5149</v>
      </c>
      <c r="T21" s="15"/>
      <c r="U21" s="15">
        <v>5205</v>
      </c>
      <c r="V21" s="15"/>
      <c r="W21" s="15">
        <v>5187</v>
      </c>
      <c r="X21" s="15"/>
      <c r="Y21" s="15">
        <v>6128</v>
      </c>
      <c r="Z21"/>
      <c r="AA21" s="15">
        <v>16520</v>
      </c>
      <c r="AB21" s="15"/>
      <c r="AC21" s="15">
        <v>11315</v>
      </c>
      <c r="AD21" s="3"/>
      <c r="AE21" s="15">
        <v>21680</v>
      </c>
      <c r="AF21" s="15"/>
    </row>
    <row r="22" spans="1:32" x14ac:dyDescent="0.2">
      <c r="A22" t="s">
        <v>57</v>
      </c>
      <c r="C22" s="15">
        <v>14741</v>
      </c>
      <c r="D22" s="15"/>
      <c r="E22" s="15">
        <v>6258</v>
      </c>
      <c r="F22" s="15"/>
      <c r="G22" s="15">
        <v>5943</v>
      </c>
      <c r="H22" s="15"/>
      <c r="I22" s="15">
        <v>1508</v>
      </c>
      <c r="J22" s="15"/>
      <c r="K22" s="15">
        <v>1032</v>
      </c>
      <c r="L22"/>
      <c r="M22" s="15">
        <v>8483</v>
      </c>
      <c r="N22" s="15"/>
      <c r="O22" s="15">
        <v>2540</v>
      </c>
      <c r="P22" s="15"/>
      <c r="Q22" s="15">
        <v>2794</v>
      </c>
      <c r="R22" s="15"/>
      <c r="S22" s="15">
        <v>976</v>
      </c>
      <c r="T22" s="15"/>
      <c r="U22" s="15">
        <v>730</v>
      </c>
      <c r="V22" s="15"/>
      <c r="W22" s="15">
        <v>549</v>
      </c>
      <c r="X22" s="15"/>
      <c r="Y22" s="15">
        <v>540</v>
      </c>
      <c r="Z22"/>
      <c r="AA22" s="15">
        <v>1818</v>
      </c>
      <c r="AB22" s="15"/>
      <c r="AC22" s="15">
        <v>1089</v>
      </c>
      <c r="AD22" s="3"/>
      <c r="AE22" s="15">
        <v>1591</v>
      </c>
      <c r="AF22" s="15"/>
    </row>
    <row r="23" spans="1:32" x14ac:dyDescent="0.2">
      <c r="A23" s="5" t="s">
        <v>85</v>
      </c>
      <c r="C23" s="15">
        <v>20030</v>
      </c>
      <c r="D23" s="15"/>
      <c r="E23" s="15">
        <v>10894</v>
      </c>
      <c r="F23" s="15"/>
      <c r="G23" s="15">
        <v>4070</v>
      </c>
      <c r="H23" s="15"/>
      <c r="I23" s="15">
        <v>4368</v>
      </c>
      <c r="J23" s="15"/>
      <c r="K23" s="15">
        <v>698</v>
      </c>
      <c r="L23"/>
      <c r="M23" s="15">
        <v>9136</v>
      </c>
      <c r="N23" s="15"/>
      <c r="O23" s="15">
        <v>5066</v>
      </c>
      <c r="P23" s="15"/>
      <c r="Q23" s="15">
        <v>13425</v>
      </c>
      <c r="R23" s="15"/>
      <c r="S23" s="15">
        <v>2627</v>
      </c>
      <c r="T23" s="15"/>
      <c r="U23" s="15">
        <v>1770</v>
      </c>
      <c r="V23" s="15"/>
      <c r="W23" s="15">
        <v>2155</v>
      </c>
      <c r="X23" s="15"/>
      <c r="Y23" s="15">
        <v>6873</v>
      </c>
      <c r="Z23"/>
      <c r="AA23" s="15">
        <v>10798</v>
      </c>
      <c r="AB23" s="15"/>
      <c r="AC23" s="15">
        <v>9028</v>
      </c>
      <c r="AD23" s="3"/>
      <c r="AE23" s="15">
        <v>0</v>
      </c>
      <c r="AF23" s="15"/>
    </row>
    <row r="24" spans="1:32" ht="12.75" customHeight="1" x14ac:dyDescent="0.2">
      <c r="A24" s="5" t="s">
        <v>72</v>
      </c>
      <c r="C24" s="90">
        <f>SUM(C19:C23)</f>
        <v>255376</v>
      </c>
      <c r="D24" s="15"/>
      <c r="E24" s="90">
        <f>SUM(E19:E23)</f>
        <v>85854</v>
      </c>
      <c r="F24" s="15"/>
      <c r="G24" s="90">
        <f>SUM(G19:G23)</f>
        <v>79061</v>
      </c>
      <c r="H24" s="15"/>
      <c r="I24" s="90">
        <f>SUM(I19:I23)</f>
        <v>55693</v>
      </c>
      <c r="J24" s="15"/>
      <c r="K24" s="90">
        <f>SUM(K19:K23)</f>
        <v>34767</v>
      </c>
      <c r="L24"/>
      <c r="M24" s="90">
        <f>SUM(M19:M23)</f>
        <v>169522</v>
      </c>
      <c r="N24" s="15"/>
      <c r="O24" s="90">
        <f>SUM(O19:O23)</f>
        <v>90461</v>
      </c>
      <c r="P24" s="15"/>
      <c r="Q24" s="90">
        <f>SUM(Q19:Q23)</f>
        <v>107939</v>
      </c>
      <c r="R24" s="15"/>
      <c r="S24" s="90">
        <f>SUM(S19:S23)</f>
        <v>26240</v>
      </c>
      <c r="T24" s="15"/>
      <c r="U24" s="90">
        <f>SUM(U19:U23)</f>
        <v>24224</v>
      </c>
      <c r="V24" s="15"/>
      <c r="W24" s="90">
        <f>SUM(W19:W23)</f>
        <v>21190</v>
      </c>
      <c r="X24" s="15"/>
      <c r="Y24" s="90">
        <f>SUM(Y19:Y23)</f>
        <v>36286</v>
      </c>
      <c r="Z24"/>
      <c r="AA24" s="90">
        <f>SUM(AA19:AA23)</f>
        <v>81699</v>
      </c>
      <c r="AB24" s="15"/>
      <c r="AC24" s="90">
        <f>SUM(AC19:AC23)</f>
        <v>57475</v>
      </c>
      <c r="AD24" s="3"/>
      <c r="AE24" s="90">
        <f>SUM(AE19:AE23)</f>
        <v>97500</v>
      </c>
      <c r="AF24" s="15"/>
    </row>
    <row r="25" spans="1:32" ht="5.0999999999999996" customHeight="1" x14ac:dyDescent="0.2">
      <c r="C25" s="15"/>
      <c r="D25" s="15"/>
      <c r="E25" s="15"/>
      <c r="F25" s="15"/>
      <c r="G25" s="15"/>
      <c r="H25" s="15"/>
      <c r="I25" s="15"/>
      <c r="J25" s="15"/>
      <c r="K25" s="15"/>
      <c r="L25"/>
      <c r="M25" s="15"/>
      <c r="N25" s="15"/>
      <c r="O25" s="15"/>
      <c r="P25" s="15"/>
      <c r="Q25" s="15"/>
      <c r="R25" s="15"/>
      <c r="S25" s="15"/>
      <c r="T25" s="15"/>
      <c r="U25" s="15"/>
      <c r="V25" s="15"/>
      <c r="W25" s="15"/>
      <c r="X25" s="15"/>
      <c r="Y25" s="15"/>
      <c r="Z25"/>
      <c r="AA25" s="15"/>
      <c r="AB25" s="15"/>
      <c r="AC25" s="15"/>
      <c r="AD25" s="3"/>
      <c r="AE25" s="15"/>
      <c r="AF25" s="15"/>
    </row>
    <row r="26" spans="1:32" ht="15" customHeight="1" x14ac:dyDescent="0.2">
      <c r="A26" s="5" t="s">
        <v>67</v>
      </c>
      <c r="C26" s="15">
        <f>C16-C24</f>
        <v>-147836</v>
      </c>
      <c r="D26" s="15"/>
      <c r="E26" s="15">
        <f>E16-E24</f>
        <v>-45998</v>
      </c>
      <c r="F26" s="15"/>
      <c r="G26" s="15">
        <f>G16-G24</f>
        <v>-46272</v>
      </c>
      <c r="H26" s="15"/>
      <c r="I26" s="15">
        <f>I16-I24</f>
        <v>-37616</v>
      </c>
      <c r="J26" s="15"/>
      <c r="K26" s="15">
        <f>K16-K24</f>
        <v>-17949</v>
      </c>
      <c r="L26"/>
      <c r="M26" s="15">
        <f>M16-M24</f>
        <v>-101838</v>
      </c>
      <c r="N26" s="15"/>
      <c r="O26" s="15">
        <f>O16-O24</f>
        <v>-55566</v>
      </c>
      <c r="P26" s="15"/>
      <c r="Q26" s="15">
        <f>Q16-Q24</f>
        <v>-53617</v>
      </c>
      <c r="R26" s="15"/>
      <c r="S26" s="15">
        <f>S16-S24</f>
        <v>-5814</v>
      </c>
      <c r="T26" s="15"/>
      <c r="U26" s="15">
        <f>U16-U24</f>
        <v>-12238</v>
      </c>
      <c r="V26" s="15"/>
      <c r="W26" s="15">
        <f>W16-W24</f>
        <v>-11813</v>
      </c>
      <c r="X26" s="15"/>
      <c r="Y26" s="15">
        <f>Y16-Y24</f>
        <v>-23752</v>
      </c>
      <c r="Z26"/>
      <c r="AA26" s="15">
        <f>AA16-AA24</f>
        <v>-47803</v>
      </c>
      <c r="AB26" s="15"/>
      <c r="AC26" s="15">
        <f>AC16-AC24</f>
        <v>-35565</v>
      </c>
      <c r="AD26" s="3"/>
      <c r="AE26" s="15">
        <f>AE16-AE24</f>
        <v>-17223</v>
      </c>
      <c r="AF26" s="15"/>
    </row>
    <row r="27" spans="1:32" ht="5.0999999999999996" customHeight="1" x14ac:dyDescent="0.2">
      <c r="C27" s="15"/>
      <c r="D27" s="15"/>
      <c r="E27" s="15"/>
      <c r="F27" s="15"/>
      <c r="G27" s="15"/>
      <c r="H27" s="15"/>
      <c r="I27" s="15"/>
      <c r="J27" s="15"/>
      <c r="K27" s="15"/>
      <c r="L27"/>
      <c r="M27" s="15"/>
      <c r="N27" s="15"/>
      <c r="O27" s="15"/>
      <c r="P27" s="15"/>
      <c r="Q27" s="15"/>
      <c r="R27" s="15"/>
      <c r="S27" s="15"/>
      <c r="T27" s="15"/>
      <c r="U27" s="15"/>
      <c r="V27" s="15"/>
      <c r="W27" s="15"/>
      <c r="X27" s="15"/>
      <c r="Y27" s="15"/>
      <c r="Z27"/>
      <c r="AA27" s="15"/>
      <c r="AB27" s="15"/>
      <c r="AC27" s="15"/>
      <c r="AD27" s="3"/>
      <c r="AE27" s="15"/>
      <c r="AF27" s="15"/>
    </row>
    <row r="28" spans="1:32" ht="15" customHeight="1" x14ac:dyDescent="0.2">
      <c r="A28" s="5" t="s">
        <v>58</v>
      </c>
      <c r="C28" s="15"/>
      <c r="D28" s="15"/>
      <c r="E28" s="111"/>
      <c r="F28" s="15"/>
      <c r="G28" s="111"/>
      <c r="H28" s="15"/>
      <c r="I28" s="111"/>
      <c r="J28" s="112"/>
      <c r="K28" s="111"/>
      <c r="L28"/>
      <c r="M28" s="15"/>
      <c r="N28" s="15"/>
      <c r="O28" s="15"/>
      <c r="P28" s="15"/>
      <c r="Q28" s="15"/>
      <c r="R28" s="15"/>
      <c r="S28" s="111"/>
      <c r="T28" s="15"/>
      <c r="U28" s="111"/>
      <c r="V28" s="15"/>
      <c r="W28" s="111"/>
      <c r="X28" s="15"/>
      <c r="Y28" s="111"/>
      <c r="Z28"/>
      <c r="AA28" s="15"/>
      <c r="AB28" s="15"/>
      <c r="AC28" s="15"/>
      <c r="AD28" s="3"/>
      <c r="AE28" s="15"/>
      <c r="AF28" s="15"/>
    </row>
    <row r="29" spans="1:32" x14ac:dyDescent="0.2">
      <c r="A29" t="s">
        <v>59</v>
      </c>
      <c r="C29" s="15">
        <v>-6094</v>
      </c>
      <c r="D29" s="15"/>
      <c r="E29" s="15">
        <v>-1660</v>
      </c>
      <c r="F29" s="15"/>
      <c r="G29" s="15">
        <f>-1545-1</f>
        <v>-1546</v>
      </c>
      <c r="H29" s="15"/>
      <c r="I29" s="15">
        <v>-1458</v>
      </c>
      <c r="J29" s="15"/>
      <c r="K29" s="15">
        <v>-1431</v>
      </c>
      <c r="L29"/>
      <c r="M29" s="15">
        <v>-4434</v>
      </c>
      <c r="N29" s="15"/>
      <c r="O29" s="15">
        <v>-2888</v>
      </c>
      <c r="P29" s="15"/>
      <c r="Q29" s="15">
        <v>-5423</v>
      </c>
      <c r="R29" s="15"/>
      <c r="S29" s="15">
        <v>-1432</v>
      </c>
      <c r="T29" s="15"/>
      <c r="U29" s="15">
        <v>-1345</v>
      </c>
      <c r="V29" s="15"/>
      <c r="W29" s="15">
        <v>-1338</v>
      </c>
      <c r="X29" s="15"/>
      <c r="Y29" s="15">
        <v>-1308</v>
      </c>
      <c r="Z29"/>
      <c r="AA29" s="15">
        <v>-3991</v>
      </c>
      <c r="AB29" s="15"/>
      <c r="AC29" s="15">
        <v>-2646</v>
      </c>
      <c r="AD29" s="3"/>
      <c r="AE29" s="15">
        <v>-3960</v>
      </c>
      <c r="AF29" s="15"/>
    </row>
    <row r="30" spans="1:32" x14ac:dyDescent="0.2">
      <c r="A30" t="s">
        <v>60</v>
      </c>
      <c r="C30" s="15">
        <v>510</v>
      </c>
      <c r="D30" s="15"/>
      <c r="E30" s="15">
        <v>310</v>
      </c>
      <c r="F30" s="15"/>
      <c r="G30" s="15">
        <v>140</v>
      </c>
      <c r="H30" s="15"/>
      <c r="I30" s="15">
        <v>33</v>
      </c>
      <c r="J30" s="15"/>
      <c r="K30" s="15">
        <v>27</v>
      </c>
      <c r="L30"/>
      <c r="M30" s="15">
        <v>200</v>
      </c>
      <c r="N30" s="15"/>
      <c r="O30" s="15">
        <v>60</v>
      </c>
      <c r="P30" s="15"/>
      <c r="Q30" s="15">
        <v>134</v>
      </c>
      <c r="R30" s="15"/>
      <c r="S30" s="15">
        <v>30</v>
      </c>
      <c r="T30" s="15"/>
      <c r="U30" s="15">
        <v>17</v>
      </c>
      <c r="V30" s="15"/>
      <c r="W30" s="15">
        <v>42</v>
      </c>
      <c r="X30" s="15"/>
      <c r="Y30" s="15">
        <v>45</v>
      </c>
      <c r="Z30"/>
      <c r="AA30" s="15">
        <v>104</v>
      </c>
      <c r="AB30" s="15"/>
      <c r="AC30" s="15">
        <v>87</v>
      </c>
      <c r="AD30" s="3"/>
      <c r="AE30" s="15">
        <v>69</v>
      </c>
      <c r="AF30" s="15"/>
    </row>
    <row r="31" spans="1:32" ht="12.75" customHeight="1" x14ac:dyDescent="0.2">
      <c r="A31" t="s">
        <v>61</v>
      </c>
      <c r="C31" s="89">
        <v>-4179</v>
      </c>
      <c r="D31" s="15"/>
      <c r="E31" s="89">
        <f>-1316+1</f>
        <v>-1315</v>
      </c>
      <c r="F31" s="15"/>
      <c r="G31" s="89">
        <v>-1005</v>
      </c>
      <c r="H31" s="15"/>
      <c r="I31" s="89">
        <v>-1146</v>
      </c>
      <c r="J31" s="15"/>
      <c r="K31" s="89">
        <v>-713</v>
      </c>
      <c r="L31"/>
      <c r="M31" s="89">
        <v>-2864</v>
      </c>
      <c r="N31" s="15"/>
      <c r="O31" s="89">
        <v>-1859</v>
      </c>
      <c r="P31" s="15"/>
      <c r="Q31" s="89">
        <v>-1106</v>
      </c>
      <c r="R31" s="15"/>
      <c r="S31" s="89">
        <f>-243+1</f>
        <v>-242</v>
      </c>
      <c r="T31" s="15"/>
      <c r="U31" s="89">
        <v>-209</v>
      </c>
      <c r="V31" s="15"/>
      <c r="W31" s="89">
        <v>-440</v>
      </c>
      <c r="X31" s="15"/>
      <c r="Y31" s="89">
        <v>-214</v>
      </c>
      <c r="Z31"/>
      <c r="AA31" s="89">
        <v>-864</v>
      </c>
      <c r="AB31" s="15"/>
      <c r="AC31" s="89">
        <v>-655</v>
      </c>
      <c r="AD31" s="3"/>
      <c r="AE31" s="89">
        <v>-368</v>
      </c>
      <c r="AF31" s="15"/>
    </row>
    <row r="32" spans="1:32" ht="15.75" customHeight="1" x14ac:dyDescent="0.2">
      <c r="A32" s="5" t="s">
        <v>76</v>
      </c>
      <c r="C32" s="90">
        <f>SUM(C29:C31)</f>
        <v>-9763</v>
      </c>
      <c r="D32" s="15"/>
      <c r="E32" s="90">
        <f>SUM(E29:E31)</f>
        <v>-2665</v>
      </c>
      <c r="F32" s="15"/>
      <c r="G32" s="90">
        <f>SUM(G29:G31)</f>
        <v>-2411</v>
      </c>
      <c r="H32" s="15"/>
      <c r="I32" s="90">
        <f>SUM(I29:I31)</f>
        <v>-2571</v>
      </c>
      <c r="J32" s="15"/>
      <c r="K32" s="90">
        <f>SUM(K29:K31)</f>
        <v>-2117</v>
      </c>
      <c r="L32"/>
      <c r="M32" s="90">
        <f>SUM(M29:M31)</f>
        <v>-7098</v>
      </c>
      <c r="N32" s="15"/>
      <c r="O32" s="90">
        <f>SUM(O29:O31)</f>
        <v>-4687</v>
      </c>
      <c r="P32" s="15"/>
      <c r="Q32" s="90">
        <f>SUM(Q29:Q31)</f>
        <v>-6395</v>
      </c>
      <c r="R32" s="15"/>
      <c r="S32" s="90">
        <f>SUM(S29:S31)</f>
        <v>-1644</v>
      </c>
      <c r="T32" s="15"/>
      <c r="U32" s="90">
        <f>SUM(U29:U31)</f>
        <v>-1537</v>
      </c>
      <c r="V32" s="15"/>
      <c r="W32" s="90">
        <f>SUM(W29:W31)</f>
        <v>-1736</v>
      </c>
      <c r="X32" s="15"/>
      <c r="Y32" s="90">
        <f>SUM(Y29:Y31)</f>
        <v>-1477</v>
      </c>
      <c r="Z32"/>
      <c r="AA32" s="90">
        <f>SUM(AA29:AA31)</f>
        <v>-4751</v>
      </c>
      <c r="AB32" s="15"/>
      <c r="AC32" s="90">
        <f>SUM(AC29:AC31)</f>
        <v>-3214</v>
      </c>
      <c r="AD32" s="3"/>
      <c r="AE32" s="90">
        <f>SUM(AE29:AE31)</f>
        <v>-4259</v>
      </c>
      <c r="AF32" s="15"/>
    </row>
    <row r="33" spans="1:32" ht="4.5" customHeight="1" x14ac:dyDescent="0.2">
      <c r="C33" s="15"/>
      <c r="D33" s="15"/>
      <c r="E33" s="15"/>
      <c r="F33" s="15"/>
      <c r="G33" s="15"/>
      <c r="H33" s="15"/>
      <c r="I33" s="15"/>
      <c r="J33" s="15"/>
      <c r="K33" s="15"/>
      <c r="L33"/>
      <c r="M33" s="15"/>
      <c r="N33" s="15"/>
      <c r="O33" s="15"/>
      <c r="P33" s="15"/>
      <c r="Q33" s="15"/>
      <c r="R33" s="15"/>
      <c r="S33" s="15"/>
      <c r="T33" s="15"/>
      <c r="U33" s="15"/>
      <c r="V33" s="15"/>
      <c r="W33" s="15"/>
      <c r="X33" s="15"/>
      <c r="Y33" s="15"/>
      <c r="Z33"/>
      <c r="AA33" s="15"/>
      <c r="AB33" s="15"/>
      <c r="AC33" s="15"/>
      <c r="AD33" s="3"/>
      <c r="AE33" s="15"/>
      <c r="AF33" s="15"/>
    </row>
    <row r="34" spans="1:32" ht="12.75" customHeight="1" x14ac:dyDescent="0.2">
      <c r="A34" s="5" t="s">
        <v>66</v>
      </c>
      <c r="C34" s="15">
        <f>C26+C32</f>
        <v>-157599</v>
      </c>
      <c r="D34" s="15"/>
      <c r="E34" s="15">
        <f>E26+E32</f>
        <v>-48663</v>
      </c>
      <c r="F34" s="15"/>
      <c r="G34" s="15">
        <f>G26+G32</f>
        <v>-48683</v>
      </c>
      <c r="H34" s="15"/>
      <c r="I34" s="15">
        <f>I26+I32</f>
        <v>-40187</v>
      </c>
      <c r="J34" s="15"/>
      <c r="K34" s="15">
        <f>K26+K32</f>
        <v>-20066</v>
      </c>
      <c r="L34"/>
      <c r="M34" s="15">
        <f>M26+M32</f>
        <v>-108936</v>
      </c>
      <c r="N34" s="15"/>
      <c r="O34" s="15">
        <f>O26+O32</f>
        <v>-60253</v>
      </c>
      <c r="P34" s="15"/>
      <c r="Q34" s="15">
        <f>Q26+Q32</f>
        <v>-60012</v>
      </c>
      <c r="R34" s="15"/>
      <c r="S34" s="15">
        <f>S26+S32</f>
        <v>-7458</v>
      </c>
      <c r="T34" s="15"/>
      <c r="U34" s="15">
        <f>U26+U32</f>
        <v>-13775</v>
      </c>
      <c r="V34" s="15"/>
      <c r="W34" s="15">
        <f>W26+W32</f>
        <v>-13549</v>
      </c>
      <c r="X34" s="15"/>
      <c r="Y34" s="15">
        <f>Y26+Y32</f>
        <v>-25229</v>
      </c>
      <c r="Z34"/>
      <c r="AA34" s="15">
        <f>AA26+AA32</f>
        <v>-52554</v>
      </c>
      <c r="AB34" s="15"/>
      <c r="AC34" s="15">
        <f>AC26+AC32</f>
        <v>-38779</v>
      </c>
      <c r="AD34" s="3"/>
      <c r="AE34" s="15">
        <f>AE26+AE32</f>
        <v>-21482</v>
      </c>
      <c r="AF34" s="15"/>
    </row>
    <row r="35" spans="1:32" x14ac:dyDescent="0.2">
      <c r="A35" s="5" t="s">
        <v>124</v>
      </c>
      <c r="C35" s="89">
        <v>-21080</v>
      </c>
      <c r="D35" s="15"/>
      <c r="E35" s="89">
        <v>-2137</v>
      </c>
      <c r="F35" s="15"/>
      <c r="G35" s="89">
        <v>440</v>
      </c>
      <c r="H35" s="15"/>
      <c r="I35" s="89">
        <v>-19589</v>
      </c>
      <c r="J35" s="15"/>
      <c r="K35" s="89">
        <v>206</v>
      </c>
      <c r="L35"/>
      <c r="M35" s="89">
        <v>-18943</v>
      </c>
      <c r="N35" s="15"/>
      <c r="O35" s="89">
        <v>-19383</v>
      </c>
      <c r="P35" s="15"/>
      <c r="Q35" s="89">
        <v>1154</v>
      </c>
      <c r="R35" s="15"/>
      <c r="S35" s="89">
        <v>436</v>
      </c>
      <c r="T35" s="15"/>
      <c r="U35" s="89">
        <v>211</v>
      </c>
      <c r="V35" s="15"/>
      <c r="W35" s="89">
        <v>248</v>
      </c>
      <c r="X35" s="15"/>
      <c r="Y35" s="89">
        <v>260</v>
      </c>
      <c r="Z35"/>
      <c r="AA35" s="89">
        <v>718</v>
      </c>
      <c r="AB35" s="15"/>
      <c r="AC35" s="89">
        <v>507</v>
      </c>
      <c r="AD35" s="3"/>
      <c r="AE35" s="89">
        <v>645</v>
      </c>
      <c r="AF35" s="15"/>
    </row>
    <row r="36" spans="1:32" ht="5.0999999999999996" customHeight="1" x14ac:dyDescent="0.2">
      <c r="C36" s="15"/>
      <c r="D36" s="15"/>
      <c r="E36" s="15"/>
      <c r="F36" s="15"/>
      <c r="G36" s="15"/>
      <c r="H36" s="15"/>
      <c r="I36" s="15"/>
      <c r="J36" s="15"/>
      <c r="K36" s="15"/>
      <c r="L36"/>
      <c r="M36" s="15"/>
      <c r="N36" s="15"/>
      <c r="O36" s="15"/>
      <c r="P36" s="15"/>
      <c r="Q36" s="15"/>
      <c r="R36" s="15"/>
      <c r="S36" s="15"/>
      <c r="T36" s="15"/>
      <c r="U36" s="15"/>
      <c r="V36" s="15"/>
      <c r="W36" s="15"/>
      <c r="X36" s="15"/>
      <c r="Y36" s="15"/>
      <c r="Z36"/>
      <c r="AA36" s="15"/>
      <c r="AB36" s="15"/>
      <c r="AC36" s="15"/>
      <c r="AD36" s="3"/>
      <c r="AE36" s="15"/>
      <c r="AF36" s="15"/>
    </row>
    <row r="37" spans="1:32" ht="12.75" customHeight="1" thickBot="1" x14ac:dyDescent="0.25">
      <c r="A37" s="5" t="s">
        <v>65</v>
      </c>
      <c r="C37" s="92">
        <f>C34-C35</f>
        <v>-136519</v>
      </c>
      <c r="D37" s="34"/>
      <c r="E37" s="92">
        <f>E34-E35</f>
        <v>-46526</v>
      </c>
      <c r="F37" s="15"/>
      <c r="G37" s="92">
        <f>G34-G35</f>
        <v>-49123</v>
      </c>
      <c r="H37" s="15"/>
      <c r="I37" s="92">
        <f>I34-I35</f>
        <v>-20598</v>
      </c>
      <c r="J37" s="34"/>
      <c r="K37" s="92">
        <f>K34-K35</f>
        <v>-20272</v>
      </c>
      <c r="L37"/>
      <c r="M37" s="92">
        <f>M34-M35</f>
        <v>-89993</v>
      </c>
      <c r="N37" s="15"/>
      <c r="O37" s="92">
        <f>O34-O35</f>
        <v>-40870</v>
      </c>
      <c r="P37" s="15"/>
      <c r="Q37" s="92">
        <f>Q34-Q35</f>
        <v>-61166</v>
      </c>
      <c r="R37" s="34"/>
      <c r="S37" s="92">
        <f>S34-S35</f>
        <v>-7894</v>
      </c>
      <c r="T37" s="15"/>
      <c r="U37" s="92">
        <f>U34-U35</f>
        <v>-13986</v>
      </c>
      <c r="V37" s="15"/>
      <c r="W37" s="92">
        <f>W34-W35</f>
        <v>-13797</v>
      </c>
      <c r="X37" s="15"/>
      <c r="Y37" s="92">
        <f>Y34-Y35</f>
        <v>-25489</v>
      </c>
      <c r="Z37"/>
      <c r="AA37" s="92">
        <f>AA34-AA35</f>
        <v>-53272</v>
      </c>
      <c r="AB37" s="15"/>
      <c r="AC37" s="92">
        <f>AC34-AC35</f>
        <v>-39286</v>
      </c>
      <c r="AD37" s="3"/>
      <c r="AE37" s="92">
        <f>AE34-AE35</f>
        <v>-22127</v>
      </c>
      <c r="AF37" s="34"/>
    </row>
    <row r="38" spans="1:32" ht="13.5" customHeight="1" thickTop="1" x14ac:dyDescent="0.2">
      <c r="C38" s="15"/>
      <c r="D38" s="15"/>
      <c r="E38" s="15"/>
      <c r="F38" s="15"/>
      <c r="G38" s="15"/>
      <c r="H38" s="15"/>
      <c r="I38" s="15"/>
      <c r="J38" s="15"/>
      <c r="K38" s="15"/>
      <c r="L38"/>
      <c r="M38" s="15"/>
      <c r="N38" s="15"/>
      <c r="O38" s="15"/>
      <c r="P38" s="15"/>
      <c r="Q38" s="15"/>
      <c r="R38" s="15"/>
      <c r="S38" s="15"/>
      <c r="T38" s="15"/>
      <c r="U38" s="15"/>
      <c r="V38" s="15"/>
      <c r="W38" s="15"/>
      <c r="X38" s="15"/>
      <c r="Y38" s="15"/>
      <c r="Z38"/>
      <c r="AA38" s="15"/>
      <c r="AB38" s="15"/>
      <c r="AC38" s="15"/>
      <c r="AD38" s="3"/>
      <c r="AE38" s="15"/>
      <c r="AF38" s="15"/>
    </row>
    <row r="39" spans="1:32" x14ac:dyDescent="0.2">
      <c r="A39" s="5" t="s">
        <v>68</v>
      </c>
      <c r="C39" s="15"/>
      <c r="D39" s="15"/>
      <c r="E39" s="15"/>
      <c r="F39" s="15"/>
      <c r="G39" s="15"/>
      <c r="H39" s="15"/>
      <c r="I39" s="15"/>
      <c r="J39" s="15"/>
      <c r="K39" s="15"/>
      <c r="L39"/>
      <c r="M39" s="15"/>
      <c r="N39" s="15"/>
      <c r="O39" s="15"/>
      <c r="P39" s="15"/>
      <c r="Q39" s="15"/>
      <c r="R39" s="15"/>
      <c r="S39" s="15"/>
      <c r="T39" s="15"/>
      <c r="U39" s="15"/>
      <c r="V39" s="15"/>
      <c r="W39" s="15"/>
      <c r="X39" s="15"/>
      <c r="Y39" s="15"/>
      <c r="Z39"/>
      <c r="AA39" s="15"/>
      <c r="AB39" s="15"/>
      <c r="AC39" s="15"/>
      <c r="AD39" s="3"/>
      <c r="AE39" s="15"/>
      <c r="AF39" s="15"/>
    </row>
    <row r="40" spans="1:32" ht="13.5" thickBot="1" x14ac:dyDescent="0.25">
      <c r="A40" s="5" t="s">
        <v>73</v>
      </c>
      <c r="C40" s="93">
        <f>C37/C44</f>
        <v>-0.74853740247065215</v>
      </c>
      <c r="D40" s="35"/>
      <c r="E40" s="93">
        <f>E37/E44</f>
        <v>-0.20955203444641618</v>
      </c>
      <c r="G40" s="93">
        <f>G37/G44</f>
        <v>-0.2230896391363979</v>
      </c>
      <c r="I40" s="93">
        <f>I37/I44</f>
        <v>-0.13571315623023403</v>
      </c>
      <c r="J40" s="35"/>
      <c r="K40" s="93">
        <f>K37/K44</f>
        <v>-0.1495779469925034</v>
      </c>
      <c r="M40" s="93">
        <f>M37/M44</f>
        <v>-0.53198042159772063</v>
      </c>
      <c r="O40" s="93">
        <f>O37/O44</f>
        <v>-0.28450700303511262</v>
      </c>
      <c r="P40" s="15"/>
      <c r="Q40" s="93">
        <f>Q37/Q44</f>
        <v>-0.47864839696687506</v>
      </c>
      <c r="R40" s="35"/>
      <c r="S40" s="93">
        <f>S37/S44</f>
        <v>-5.890033800168628E-2</v>
      </c>
      <c r="U40" s="93">
        <f>U37/U44</f>
        <v>-0.1103075139402639</v>
      </c>
      <c r="W40" s="93">
        <f>W37/W44</f>
        <v>-0.10945656485521618</v>
      </c>
      <c r="Y40" s="93">
        <f>Y37/Y44</f>
        <v>-0.20507683643092767</v>
      </c>
      <c r="AA40" s="93">
        <f>AA37/AA44</f>
        <v>-0.42376899212473151</v>
      </c>
      <c r="AC40" s="93">
        <f>AC37/AC44</f>
        <v>-0.31386114883758087</v>
      </c>
      <c r="AD40" s="3"/>
      <c r="AE40" s="93">
        <f>AE37/AE44</f>
        <v>-0.18257203208026668</v>
      </c>
      <c r="AF40" s="35"/>
    </row>
    <row r="41" spans="1:32" ht="15" customHeight="1" thickTop="1" thickBot="1" x14ac:dyDescent="0.25">
      <c r="A41" s="5" t="s">
        <v>74</v>
      </c>
      <c r="C41" s="93">
        <f>C37/C45</f>
        <v>-0.74853842853480979</v>
      </c>
      <c r="D41" s="35"/>
      <c r="E41" s="93">
        <f>E37/E45</f>
        <v>-0.20955203444641618</v>
      </c>
      <c r="F41"/>
      <c r="G41" s="93">
        <f>G37/G45</f>
        <v>-0.2230896391363979</v>
      </c>
      <c r="H41"/>
      <c r="I41" s="93">
        <f>I37/I45</f>
        <v>-0.13571315623023403</v>
      </c>
      <c r="J41" s="35"/>
      <c r="K41" s="93">
        <f>K37/K45</f>
        <v>-0.1495779469925034</v>
      </c>
      <c r="L41"/>
      <c r="M41" s="93">
        <f>M37/M45</f>
        <v>-0.53198042159772063</v>
      </c>
      <c r="N41"/>
      <c r="O41" s="93">
        <f>O37/O45</f>
        <v>-0.28450700303511262</v>
      </c>
      <c r="P41"/>
      <c r="Q41" s="93">
        <f>Q37/Q45</f>
        <v>-0.47864839696687506</v>
      </c>
      <c r="R41" s="35"/>
      <c r="S41" s="93">
        <f>S37/S45</f>
        <v>-5.890033800168628E-2</v>
      </c>
      <c r="T41"/>
      <c r="U41" s="93">
        <f>U37/U45</f>
        <v>-0.1103075139402639</v>
      </c>
      <c r="V41"/>
      <c r="W41" s="93">
        <f>W37/W45</f>
        <v>-0.10945656485521618</v>
      </c>
      <c r="X41"/>
      <c r="Y41" s="93">
        <f>Y37/Y45</f>
        <v>-0.20507683643092767</v>
      </c>
      <c r="Z41"/>
      <c r="AA41" s="93">
        <f>AA37/AA45</f>
        <v>-0.42376899212473151</v>
      </c>
      <c r="AB41"/>
      <c r="AC41" s="93">
        <f>AC37/AC45</f>
        <v>-0.31386114883758087</v>
      </c>
      <c r="AE41" s="93">
        <f>AE37/AE45</f>
        <v>-0.18257203208026668</v>
      </c>
      <c r="AF41" s="35"/>
    </row>
    <row r="42" spans="1:32" ht="13.5" thickTop="1" x14ac:dyDescent="0.2">
      <c r="C42"/>
      <c r="D42"/>
      <c r="E42"/>
      <c r="F42"/>
      <c r="G42"/>
      <c r="H42"/>
      <c r="I42"/>
      <c r="J42"/>
      <c r="K42"/>
      <c r="L42"/>
      <c r="M42"/>
      <c r="N42"/>
      <c r="O42"/>
      <c r="P42"/>
      <c r="Q42"/>
      <c r="R42"/>
      <c r="S42"/>
      <c r="T42"/>
      <c r="U42"/>
      <c r="V42"/>
      <c r="W42"/>
      <c r="X42"/>
      <c r="Y42"/>
      <c r="Z42"/>
      <c r="AA42"/>
      <c r="AB42"/>
      <c r="AC42"/>
      <c r="AE42"/>
      <c r="AF42"/>
    </row>
    <row r="43" spans="1:32" ht="25.5" x14ac:dyDescent="0.2">
      <c r="A43" s="110" t="s">
        <v>86</v>
      </c>
      <c r="C43" s="15"/>
      <c r="D43" s="15"/>
      <c r="E43" s="15"/>
      <c r="F43" s="15"/>
      <c r="G43" s="15"/>
      <c r="H43" s="15"/>
      <c r="I43" s="15"/>
      <c r="J43" s="15"/>
      <c r="K43" s="15"/>
      <c r="L43"/>
      <c r="M43" s="15"/>
      <c r="N43" s="15"/>
      <c r="O43" s="15"/>
      <c r="P43" s="15"/>
      <c r="Q43" s="15"/>
      <c r="R43" s="15"/>
      <c r="S43" s="15"/>
      <c r="T43" s="15"/>
      <c r="U43" s="15"/>
      <c r="V43" s="15"/>
      <c r="W43" s="15"/>
      <c r="X43" s="15"/>
      <c r="Y43" s="15"/>
      <c r="Z43"/>
      <c r="AA43" s="15"/>
      <c r="AB43" s="15"/>
      <c r="AC43" s="15"/>
      <c r="AE43" s="15"/>
      <c r="AF43" s="15"/>
    </row>
    <row r="44" spans="1:32" x14ac:dyDescent="0.2">
      <c r="A44" t="s">
        <v>63</v>
      </c>
      <c r="C44" s="15">
        <v>182381</v>
      </c>
      <c r="D44" s="15"/>
      <c r="E44" s="15">
        <v>222026</v>
      </c>
      <c r="F44" s="15"/>
      <c r="G44" s="15">
        <v>220194</v>
      </c>
      <c r="H44" s="15"/>
      <c r="I44" s="15">
        <v>151776</v>
      </c>
      <c r="J44" s="15"/>
      <c r="K44" s="15">
        <v>135528</v>
      </c>
      <c r="L44"/>
      <c r="M44" s="15">
        <v>169166</v>
      </c>
      <c r="N44" s="15"/>
      <c r="O44" s="15">
        <v>143652</v>
      </c>
      <c r="P44" s="15"/>
      <c r="Q44" s="15">
        <v>127789</v>
      </c>
      <c r="R44" s="15"/>
      <c r="S44" s="15">
        <v>134023</v>
      </c>
      <c r="T44" s="15"/>
      <c r="U44" s="15">
        <v>126791</v>
      </c>
      <c r="V44" s="15"/>
      <c r="W44" s="15">
        <v>126050</v>
      </c>
      <c r="X44" s="15"/>
      <c r="Y44" s="15">
        <v>124290</v>
      </c>
      <c r="Z44"/>
      <c r="AA44" s="15">
        <v>125710</v>
      </c>
      <c r="AB44" s="15"/>
      <c r="AC44" s="15">
        <v>125170</v>
      </c>
      <c r="AE44" s="15">
        <v>121196</v>
      </c>
      <c r="AF44" s="15"/>
    </row>
    <row r="45" spans="1:32" x14ac:dyDescent="0.2">
      <c r="A45" t="s">
        <v>62</v>
      </c>
      <c r="C45" s="2">
        <v>182380.75</v>
      </c>
      <c r="D45" s="2"/>
      <c r="E45" s="15">
        <v>222026</v>
      </c>
      <c r="F45" s="15"/>
      <c r="G45" s="15">
        <v>220194</v>
      </c>
      <c r="H45" s="15"/>
      <c r="I45" s="15">
        <v>151776</v>
      </c>
      <c r="J45" s="15"/>
      <c r="K45" s="15">
        <v>135528</v>
      </c>
      <c r="L45"/>
      <c r="M45" s="2">
        <v>169166</v>
      </c>
      <c r="N45" s="15"/>
      <c r="O45" s="15">
        <v>143652</v>
      </c>
      <c r="P45" s="15"/>
      <c r="Q45" s="2">
        <v>127789</v>
      </c>
      <c r="R45" s="2"/>
      <c r="S45" s="15">
        <v>134023</v>
      </c>
      <c r="T45" s="15"/>
      <c r="U45" s="15">
        <v>126791</v>
      </c>
      <c r="V45" s="15"/>
      <c r="W45" s="15">
        <v>126050</v>
      </c>
      <c r="X45" s="15"/>
      <c r="Y45" s="15">
        <v>124290</v>
      </c>
      <c r="Z45"/>
      <c r="AA45" s="2">
        <v>125710</v>
      </c>
      <c r="AB45" s="15"/>
      <c r="AC45" s="15">
        <v>125170</v>
      </c>
      <c r="AE45" s="2">
        <v>121196</v>
      </c>
      <c r="AF45" s="2"/>
    </row>
    <row r="46" spans="1:32" ht="15" customHeight="1" x14ac:dyDescent="0.2">
      <c r="C46"/>
      <c r="D46"/>
      <c r="E46" s="15"/>
      <c r="F46" s="15"/>
      <c r="G46" s="15"/>
      <c r="H46" s="15"/>
      <c r="I46" s="15"/>
      <c r="J46" s="15"/>
      <c r="K46" s="15"/>
      <c r="L46"/>
      <c r="M46"/>
      <c r="N46" s="15"/>
      <c r="O46"/>
      <c r="P46" s="15"/>
      <c r="Q46"/>
      <c r="R46"/>
      <c r="S46" s="15"/>
      <c r="T46" s="15"/>
      <c r="U46" s="15"/>
      <c r="V46" s="15"/>
      <c r="W46" s="15"/>
      <c r="X46" s="15"/>
      <c r="Y46" s="15"/>
      <c r="Z46"/>
      <c r="AA46"/>
      <c r="AB46" s="15"/>
      <c r="AC46"/>
      <c r="AE46"/>
      <c r="AF46"/>
    </row>
    <row r="47" spans="1:32" x14ac:dyDescent="0.2">
      <c r="A47" s="32" t="s">
        <v>134</v>
      </c>
      <c r="C47" s="15"/>
      <c r="D47" s="15"/>
      <c r="E47" s="15"/>
      <c r="F47" s="15"/>
      <c r="G47" s="15"/>
      <c r="H47" s="15"/>
      <c r="I47" s="15"/>
      <c r="J47" s="15"/>
      <c r="K47" s="15"/>
      <c r="L47" s="15"/>
      <c r="M47" s="15"/>
      <c r="N47" s="15"/>
      <c r="O47"/>
      <c r="P47" s="15"/>
      <c r="Q47" s="15"/>
      <c r="R47" s="15"/>
      <c r="S47" s="15"/>
      <c r="T47" s="15"/>
      <c r="U47" s="15"/>
      <c r="V47" s="15"/>
      <c r="W47" s="15"/>
      <c r="X47" s="15"/>
      <c r="Y47" s="15"/>
      <c r="Z47" s="15"/>
      <c r="AA47" s="15"/>
      <c r="AB47" s="15"/>
      <c r="AC47"/>
      <c r="AE47" s="15"/>
      <c r="AF47" s="15"/>
    </row>
    <row r="48" spans="1:32" ht="17.25" customHeight="1" x14ac:dyDescent="0.2">
      <c r="C48" s="15"/>
      <c r="D48" s="15"/>
      <c r="E48"/>
      <c r="F48" s="15"/>
      <c r="G48" s="15"/>
      <c r="H48" s="15"/>
      <c r="I48" s="94"/>
      <c r="J48" s="94"/>
      <c r="K48" s="94"/>
      <c r="L48" s="15"/>
      <c r="M48" s="15"/>
      <c r="N48" s="15"/>
      <c r="O48"/>
      <c r="P48" s="15"/>
      <c r="Q48" s="15"/>
      <c r="R48" s="15"/>
      <c r="S48"/>
      <c r="T48" s="15"/>
      <c r="U48" s="15"/>
      <c r="V48" s="15"/>
      <c r="W48" s="94"/>
      <c r="X48" s="94"/>
      <c r="Y48" s="94"/>
      <c r="Z48" s="15"/>
      <c r="AA48" s="15"/>
      <c r="AB48" s="15"/>
      <c r="AC48"/>
      <c r="AE48" s="15"/>
      <c r="AF48" s="15"/>
    </row>
    <row r="49" spans="3:32" x14ac:dyDescent="0.2">
      <c r="C49" s="15"/>
      <c r="D49" s="15"/>
      <c r="E49"/>
      <c r="F49" s="15"/>
      <c r="G49" s="15"/>
      <c r="H49" s="15"/>
      <c r="I49" s="15"/>
      <c r="J49" s="15"/>
      <c r="K49" s="15"/>
      <c r="L49" s="15"/>
      <c r="M49" s="15"/>
      <c r="N49" s="15"/>
      <c r="O49"/>
      <c r="P49" s="15"/>
      <c r="Q49" s="15"/>
      <c r="R49" s="15"/>
      <c r="S49"/>
      <c r="T49" s="15"/>
      <c r="U49" s="15"/>
      <c r="V49" s="15"/>
      <c r="W49" s="15"/>
      <c r="X49" s="15"/>
      <c r="Y49" s="15"/>
      <c r="Z49" s="15"/>
      <c r="AA49" s="15"/>
      <c r="AB49" s="15"/>
      <c r="AC49"/>
      <c r="AE49" s="15"/>
      <c r="AF49" s="15"/>
    </row>
    <row r="50" spans="3:32" x14ac:dyDescent="0.2">
      <c r="C50" s="15"/>
      <c r="D50" s="15"/>
      <c r="E50"/>
      <c r="F50" s="15"/>
      <c r="G50" s="15"/>
      <c r="H50" s="15"/>
      <c r="I50" s="15"/>
      <c r="J50" s="15"/>
      <c r="K50" s="15"/>
      <c r="L50" s="15"/>
      <c r="M50" s="15"/>
      <c r="N50" s="15"/>
      <c r="O50" s="15"/>
      <c r="P50" s="15"/>
      <c r="Q50" s="15"/>
      <c r="R50" s="15"/>
      <c r="S50"/>
      <c r="T50" s="15"/>
      <c r="U50" s="15"/>
      <c r="V50" s="15"/>
      <c r="W50" s="15"/>
      <c r="X50" s="15"/>
      <c r="Y50" s="15"/>
      <c r="Z50" s="15"/>
      <c r="AA50" s="15"/>
      <c r="AB50" s="15"/>
      <c r="AC50" s="15"/>
      <c r="AE50" s="15"/>
      <c r="AF50" s="15"/>
    </row>
    <row r="51" spans="3:32"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E51" s="15"/>
      <c r="AF51" s="15"/>
    </row>
    <row r="52" spans="3:32" x14ac:dyDescent="0.2">
      <c r="C52" s="15"/>
      <c r="D52" s="15"/>
      <c r="E52" s="95"/>
      <c r="F52" s="15"/>
      <c r="G52" s="15"/>
      <c r="H52" s="15"/>
      <c r="I52" s="15"/>
      <c r="J52" s="15"/>
      <c r="K52" s="15"/>
      <c r="L52" s="15"/>
      <c r="M52" s="15"/>
      <c r="N52" s="15"/>
      <c r="O52" s="15"/>
      <c r="P52" s="15"/>
      <c r="Q52" s="15"/>
      <c r="R52" s="15"/>
      <c r="S52" s="95"/>
      <c r="T52" s="15"/>
      <c r="U52" s="15"/>
      <c r="V52" s="15"/>
      <c r="W52" s="15"/>
      <c r="X52" s="15"/>
      <c r="Y52" s="15"/>
      <c r="Z52" s="15"/>
      <c r="AA52" s="15"/>
      <c r="AB52" s="15"/>
      <c r="AC52" s="15"/>
      <c r="AE52" s="15"/>
      <c r="AF52" s="15"/>
    </row>
    <row r="53" spans="3:32"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E53" s="15"/>
      <c r="AF53" s="15"/>
    </row>
    <row r="54" spans="3:32"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E54" s="15"/>
      <c r="AF54" s="15"/>
    </row>
    <row r="55" spans="3:32"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E55" s="15"/>
      <c r="AF55" s="15"/>
    </row>
    <row r="56" spans="3:32"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E56" s="15"/>
      <c r="AF56" s="15"/>
    </row>
    <row r="57" spans="3:32"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E57" s="15"/>
      <c r="AF57" s="15"/>
    </row>
    <row r="58" spans="3:32"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E58" s="15"/>
      <c r="AF58" s="15"/>
    </row>
    <row r="59" spans="3:32"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E59" s="15"/>
      <c r="AF59" s="15"/>
    </row>
  </sheetData>
  <mergeCells count="6">
    <mergeCell ref="A1:AE1"/>
    <mergeCell ref="A2:AE2"/>
    <mergeCell ref="A3:AE3"/>
    <mergeCell ref="A4:AE4"/>
    <mergeCell ref="E6:K6"/>
    <mergeCell ref="S6:Y6"/>
  </mergeCells>
  <pageMargins left="0.75" right="0.25" top="0.25" bottom="0.25" header="0.5" footer="0.15"/>
  <pageSetup scale="4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CE237-4DAD-4545-BE1D-99359A556523}">
  <sheetPr>
    <pageSetUpPr fitToPage="1"/>
  </sheetPr>
  <dimension ref="B1:T74"/>
  <sheetViews>
    <sheetView showGridLines="0" showRuler="0" topLeftCell="B1" zoomScale="80" zoomScaleNormal="80" workbookViewId="0">
      <pane xSplit="2" ySplit="8" topLeftCell="D34" activePane="bottomRight" state="frozen"/>
      <selection activeCell="E29" sqref="E29"/>
      <selection pane="topRight" activeCell="E29" sqref="E29"/>
      <selection pane="bottomLeft" activeCell="E29" sqref="E29"/>
      <selection pane="bottomRight" activeCell="E29" sqref="E29"/>
    </sheetView>
  </sheetViews>
  <sheetFormatPr defaultColWidth="13.140625" defaultRowHeight="12.75" x14ac:dyDescent="0.2"/>
  <cols>
    <col min="1" max="1" width="13.140625" style="5"/>
    <col min="2" max="2" width="71.140625" style="5" customWidth="1"/>
    <col min="3" max="3" width="1.42578125" style="5" customWidth="1"/>
    <col min="4" max="4" width="15.5703125" style="5" customWidth="1"/>
    <col min="5" max="5" width="2.140625" style="5" customWidth="1"/>
    <col min="6" max="6" width="15.5703125" style="5" customWidth="1"/>
    <col min="7" max="7" width="1.7109375" style="5" customWidth="1"/>
    <col min="8" max="8" width="15.5703125" style="5" customWidth="1"/>
    <col min="9" max="9" width="1.7109375" style="5" customWidth="1"/>
    <col min="10" max="10" width="15.5703125" style="5" customWidth="1"/>
    <col min="11" max="11" width="1.5703125" style="5" customWidth="1"/>
    <col min="12" max="12" width="15.5703125" style="5" customWidth="1"/>
    <col min="13" max="13" width="1.5703125" style="5" customWidth="1"/>
    <col min="14" max="14" width="15.5703125" style="5" customWidth="1"/>
    <col min="15" max="15" width="1.85546875" style="5" customWidth="1"/>
    <col min="16" max="16" width="15.5703125" style="5" customWidth="1"/>
    <col min="17" max="17" width="1.42578125" style="5" customWidth="1"/>
    <col min="18" max="18" width="15.5703125" style="5" customWidth="1"/>
    <col min="19" max="19" width="1.42578125" style="5" customWidth="1"/>
    <col min="20" max="20" width="15.5703125" style="5" customWidth="1"/>
    <col min="21" max="16384" width="13.140625" style="5"/>
  </cols>
  <sheetData>
    <row r="1" spans="2:20" ht="24.2" customHeight="1" x14ac:dyDescent="0.2">
      <c r="D1" s="149" t="s">
        <v>157</v>
      </c>
      <c r="E1" s="149"/>
      <c r="F1" s="149"/>
      <c r="G1" s="149"/>
      <c r="H1" s="149"/>
      <c r="I1" s="149"/>
      <c r="J1" s="149"/>
      <c r="K1" s="149"/>
      <c r="L1" s="149"/>
      <c r="M1" s="149"/>
      <c r="N1" s="149"/>
      <c r="O1" s="149"/>
      <c r="P1" s="149"/>
      <c r="Q1" s="149"/>
      <c r="R1" s="149"/>
      <c r="S1" s="149"/>
      <c r="T1" s="149"/>
    </row>
    <row r="2" spans="2:20" ht="15.6" customHeight="1" x14ac:dyDescent="0.2">
      <c r="D2" s="149" t="s">
        <v>158</v>
      </c>
      <c r="E2" s="149"/>
      <c r="F2" s="149"/>
      <c r="G2" s="149"/>
      <c r="H2" s="149"/>
      <c r="I2" s="149"/>
      <c r="J2" s="149"/>
      <c r="K2" s="149"/>
      <c r="L2" s="149"/>
      <c r="M2" s="149"/>
      <c r="N2" s="149"/>
      <c r="O2" s="149"/>
      <c r="P2" s="149"/>
      <c r="Q2" s="149"/>
      <c r="R2" s="149"/>
      <c r="S2" s="149"/>
      <c r="T2" s="149"/>
    </row>
    <row r="3" spans="2:20" ht="15" customHeight="1" x14ac:dyDescent="0.2">
      <c r="D3" s="150" t="s">
        <v>20</v>
      </c>
      <c r="E3" s="150"/>
      <c r="F3" s="150"/>
      <c r="G3" s="150"/>
      <c r="H3" s="150"/>
      <c r="I3" s="150"/>
      <c r="J3" s="150"/>
      <c r="K3" s="150"/>
      <c r="L3" s="150"/>
      <c r="M3" s="150"/>
      <c r="N3" s="150"/>
      <c r="O3" s="150"/>
      <c r="P3" s="150"/>
      <c r="Q3" s="150"/>
      <c r="R3" s="150"/>
      <c r="S3" s="150"/>
      <c r="T3" s="150"/>
    </row>
    <row r="4" spans="2:20" ht="15.6" customHeight="1" x14ac:dyDescent="0.2">
      <c r="D4" s="108"/>
      <c r="E4" s="108"/>
      <c r="F4" s="108"/>
      <c r="G4" s="108"/>
      <c r="H4" s="108"/>
      <c r="I4" s="108"/>
      <c r="J4" s="108"/>
      <c r="K4" s="108"/>
      <c r="L4" s="108" t="s">
        <v>10</v>
      </c>
      <c r="M4" s="108"/>
      <c r="N4" s="108"/>
      <c r="O4" s="108"/>
      <c r="P4" s="108"/>
      <c r="Q4" s="108"/>
      <c r="R4" s="108"/>
      <c r="S4" s="108"/>
      <c r="T4" s="108"/>
    </row>
    <row r="5" spans="2:20" s="8" customFormat="1" ht="25.5" x14ac:dyDescent="0.2">
      <c r="D5" s="69" t="s">
        <v>83</v>
      </c>
      <c r="E5" s="113"/>
      <c r="F5" s="65" t="s">
        <v>137</v>
      </c>
      <c r="G5" s="113"/>
      <c r="H5" s="65" t="s">
        <v>138</v>
      </c>
      <c r="I5" s="113"/>
      <c r="J5" s="65" t="s">
        <v>19</v>
      </c>
      <c r="K5" s="67"/>
      <c r="L5" s="69" t="s">
        <v>83</v>
      </c>
      <c r="M5" s="113"/>
      <c r="N5" s="65" t="s">
        <v>137</v>
      </c>
      <c r="O5" s="113"/>
      <c r="P5" s="65" t="s">
        <v>138</v>
      </c>
      <c r="Q5" s="113"/>
      <c r="R5" s="65" t="s">
        <v>19</v>
      </c>
      <c r="S5" s="114"/>
      <c r="T5" s="69" t="s">
        <v>83</v>
      </c>
    </row>
    <row r="6" spans="2:20" s="8" customFormat="1" ht="9.9499999999999993" customHeight="1" x14ac:dyDescent="0.2">
      <c r="D6" s="1"/>
      <c r="E6" s="37"/>
      <c r="F6" s="37"/>
      <c r="G6" s="37"/>
      <c r="H6" s="37"/>
      <c r="I6" s="1"/>
      <c r="J6" s="37"/>
      <c r="K6" s="1"/>
      <c r="L6" s="1"/>
      <c r="M6" s="37"/>
      <c r="N6" s="37"/>
      <c r="O6" s="37"/>
      <c r="P6" s="37"/>
      <c r="Q6" s="1"/>
      <c r="R6" s="37"/>
      <c r="S6" s="9"/>
      <c r="T6" s="1"/>
    </row>
    <row r="7" spans="2:20" s="8" customFormat="1" x14ac:dyDescent="0.2">
      <c r="D7" s="4" t="s">
        <v>82</v>
      </c>
      <c r="E7" s="37"/>
      <c r="F7" s="4" t="s">
        <v>78</v>
      </c>
      <c r="G7" s="37"/>
      <c r="H7" s="4" t="s">
        <v>109</v>
      </c>
      <c r="I7" s="1"/>
      <c r="J7" s="4" t="s">
        <v>110</v>
      </c>
      <c r="K7" s="1"/>
      <c r="L7" s="4" t="s">
        <v>82</v>
      </c>
      <c r="M7" s="37"/>
      <c r="N7" s="4" t="s">
        <v>78</v>
      </c>
      <c r="O7" s="37"/>
      <c r="P7" s="4" t="s">
        <v>109</v>
      </c>
      <c r="Q7" s="1"/>
      <c r="R7" s="4" t="s">
        <v>110</v>
      </c>
      <c r="S7" s="9"/>
      <c r="T7" s="4" t="s">
        <v>82</v>
      </c>
    </row>
    <row r="8" spans="2:20" s="8" customFormat="1" x14ac:dyDescent="0.2">
      <c r="D8" s="11">
        <v>2022</v>
      </c>
      <c r="E8" s="37"/>
      <c r="F8" s="11">
        <v>2022</v>
      </c>
      <c r="G8" s="37"/>
      <c r="H8" s="11">
        <v>2022</v>
      </c>
      <c r="I8" s="1"/>
      <c r="J8" s="11">
        <v>2022</v>
      </c>
      <c r="K8" s="1"/>
      <c r="L8" s="11">
        <v>2021</v>
      </c>
      <c r="M8" s="37"/>
      <c r="N8" s="11">
        <v>2021</v>
      </c>
      <c r="O8" s="37"/>
      <c r="P8" s="11">
        <v>2021</v>
      </c>
      <c r="Q8" s="1"/>
      <c r="R8" s="11">
        <v>2021</v>
      </c>
      <c r="S8" s="9"/>
      <c r="T8" s="11">
        <v>2020</v>
      </c>
    </row>
    <row r="9" spans="2:20" ht="15.75" customHeight="1" x14ac:dyDescent="0.2">
      <c r="B9" s="115" t="s">
        <v>159</v>
      </c>
      <c r="C9" s="116"/>
      <c r="D9" s="116"/>
    </row>
    <row r="10" spans="2:20" ht="13.35" customHeight="1" x14ac:dyDescent="0.2">
      <c r="B10" s="117" t="s">
        <v>65</v>
      </c>
      <c r="C10" s="118"/>
      <c r="D10" s="97">
        <f>'[1]2 Stmt. of Operations'!C37</f>
        <v>-136519</v>
      </c>
      <c r="F10" s="97">
        <f>'[1]2 Stmt. of Operations'!M37</f>
        <v>-89993</v>
      </c>
      <c r="H10" s="97">
        <f>'[1]2 Stmt. of Operations'!O37</f>
        <v>-40870</v>
      </c>
      <c r="J10" s="97">
        <f>'[1]2 Stmt. of Operations'!K37</f>
        <v>-20272</v>
      </c>
      <c r="L10" s="97">
        <f>'[1]2 Stmt. of Operations'!Q37</f>
        <v>-61166</v>
      </c>
      <c r="N10" s="97">
        <f>'[1]2 Stmt. of Operations'!AA37</f>
        <v>-53272</v>
      </c>
      <c r="P10" s="97">
        <f>'[1]2 Stmt. of Operations'!AC37</f>
        <v>-39286</v>
      </c>
      <c r="R10" s="97">
        <f>'[1]2 Stmt. of Operations'!Y37</f>
        <v>-25489</v>
      </c>
      <c r="T10" s="97">
        <f>'[1]2 Stmt. of Operations'!AE37</f>
        <v>-22127</v>
      </c>
    </row>
    <row r="11" spans="2:20" ht="30.95" customHeight="1" x14ac:dyDescent="0.2">
      <c r="B11" s="117" t="s">
        <v>160</v>
      </c>
      <c r="C11" s="116"/>
      <c r="D11" s="119"/>
      <c r="F11" s="119"/>
      <c r="H11" s="119"/>
      <c r="J11" s="119"/>
      <c r="L11" s="119"/>
      <c r="N11" s="119"/>
      <c r="P11" s="119"/>
      <c r="R11" s="119"/>
      <c r="T11" s="119"/>
    </row>
    <row r="12" spans="2:20" ht="13.35" customHeight="1" x14ac:dyDescent="0.2">
      <c r="B12" s="120" t="s">
        <v>29</v>
      </c>
      <c r="C12" s="118"/>
      <c r="D12" s="121">
        <v>42912</v>
      </c>
      <c r="F12" s="121">
        <v>32025</v>
      </c>
      <c r="H12" s="121">
        <v>15179</v>
      </c>
      <c r="J12" s="121">
        <v>6880</v>
      </c>
      <c r="L12" s="121">
        <v>26900</v>
      </c>
      <c r="N12" s="121">
        <v>20048</v>
      </c>
      <c r="P12" s="121">
        <v>13203</v>
      </c>
      <c r="R12" s="121">
        <v>6414</v>
      </c>
      <c r="T12" s="121">
        <v>23378</v>
      </c>
    </row>
    <row r="13" spans="2:20" ht="13.35" customHeight="1" x14ac:dyDescent="0.2">
      <c r="B13" s="120" t="s">
        <v>28</v>
      </c>
      <c r="C13" s="118"/>
      <c r="D13" s="121">
        <v>30593</v>
      </c>
      <c r="F13" s="121">
        <v>22656</v>
      </c>
      <c r="H13" s="121">
        <v>14303</v>
      </c>
      <c r="J13" s="121">
        <v>7012</v>
      </c>
      <c r="L13" s="121">
        <v>20480</v>
      </c>
      <c r="N13" s="121">
        <v>16477</v>
      </c>
      <c r="P13" s="121">
        <v>12820</v>
      </c>
      <c r="R13" s="121">
        <v>8562</v>
      </c>
      <c r="T13" s="121">
        <v>15717</v>
      </c>
    </row>
    <row r="14" spans="2:20" ht="13.35" customHeight="1" x14ac:dyDescent="0.2">
      <c r="B14" s="120" t="s">
        <v>161</v>
      </c>
      <c r="C14" s="118"/>
      <c r="D14" s="121">
        <v>3003</v>
      </c>
      <c r="F14" s="121">
        <v>614</v>
      </c>
      <c r="H14" s="121">
        <v>683</v>
      </c>
      <c r="J14" s="121">
        <v>242</v>
      </c>
      <c r="L14" s="121">
        <v>142</v>
      </c>
      <c r="N14" s="121">
        <v>-66</v>
      </c>
      <c r="P14" s="121">
        <v>186</v>
      </c>
      <c r="R14" s="121">
        <v>-71</v>
      </c>
      <c r="T14" s="121">
        <v>214</v>
      </c>
    </row>
    <row r="15" spans="2:20" ht="13.35" customHeight="1" x14ac:dyDescent="0.2">
      <c r="B15" s="120" t="s">
        <v>32</v>
      </c>
      <c r="C15" s="118"/>
      <c r="D15" s="121">
        <v>-22137</v>
      </c>
      <c r="F15" s="121">
        <v>-19117</v>
      </c>
      <c r="H15" s="121">
        <v>-19280</v>
      </c>
      <c r="J15" s="121">
        <v>-2</v>
      </c>
      <c r="L15" s="121">
        <v>-414</v>
      </c>
      <c r="N15" s="121">
        <v>-198</v>
      </c>
      <c r="P15" s="121">
        <v>-81</v>
      </c>
      <c r="R15" s="121">
        <v>-10</v>
      </c>
      <c r="T15" s="121">
        <v>-94</v>
      </c>
    </row>
    <row r="16" spans="2:20" ht="13.35" customHeight="1" x14ac:dyDescent="0.2">
      <c r="B16" s="120" t="s">
        <v>227</v>
      </c>
      <c r="C16" s="118"/>
      <c r="D16" s="121">
        <v>433</v>
      </c>
      <c r="F16" s="121">
        <v>-47</v>
      </c>
      <c r="H16" s="121">
        <v>-10</v>
      </c>
      <c r="J16" s="121">
        <v>0</v>
      </c>
      <c r="L16" s="121">
        <v>-247</v>
      </c>
      <c r="N16" s="121">
        <v>-219</v>
      </c>
      <c r="P16" s="121">
        <v>-107</v>
      </c>
      <c r="R16" s="121">
        <v>0</v>
      </c>
      <c r="T16" s="121">
        <v>6</v>
      </c>
    </row>
    <row r="17" spans="2:20" ht="13.35" customHeight="1" x14ac:dyDescent="0.2">
      <c r="B17" s="120" t="s">
        <v>162</v>
      </c>
      <c r="C17" s="118"/>
      <c r="D17" s="121">
        <v>2413</v>
      </c>
      <c r="F17" s="121">
        <v>671</v>
      </c>
      <c r="H17" s="121">
        <v>278</v>
      </c>
      <c r="J17" s="121">
        <v>272</v>
      </c>
      <c r="L17" s="121">
        <v>1082</v>
      </c>
      <c r="N17" s="121">
        <v>1047</v>
      </c>
      <c r="P17" s="121">
        <v>847</v>
      </c>
      <c r="R17" s="121">
        <v>466</v>
      </c>
      <c r="T17" s="121">
        <v>801</v>
      </c>
    </row>
    <row r="18" spans="2:20" ht="13.35" customHeight="1" x14ac:dyDescent="0.2">
      <c r="B18" s="120" t="s">
        <v>163</v>
      </c>
      <c r="C18" s="118"/>
      <c r="D18" s="121">
        <v>439</v>
      </c>
      <c r="F18" s="121">
        <v>526</v>
      </c>
      <c r="H18" s="121">
        <v>484</v>
      </c>
      <c r="J18" s="121">
        <v>280</v>
      </c>
      <c r="L18" s="121">
        <v>1879</v>
      </c>
      <c r="N18" s="121">
        <v>1597</v>
      </c>
      <c r="P18" s="121">
        <v>1182</v>
      </c>
      <c r="R18" s="121">
        <v>609</v>
      </c>
      <c r="T18" s="121">
        <v>606</v>
      </c>
    </row>
    <row r="19" spans="2:20" ht="13.35" customHeight="1" x14ac:dyDescent="0.2">
      <c r="B19" s="120" t="s">
        <v>164</v>
      </c>
      <c r="C19" s="118"/>
      <c r="D19" s="121">
        <v>0</v>
      </c>
      <c r="F19" s="121">
        <v>0</v>
      </c>
      <c r="H19" s="121">
        <v>0</v>
      </c>
      <c r="J19" s="121">
        <v>0</v>
      </c>
      <c r="L19" s="121">
        <v>0</v>
      </c>
      <c r="N19" s="121">
        <v>0</v>
      </c>
      <c r="P19" s="121">
        <v>0</v>
      </c>
      <c r="R19" s="121">
        <v>0</v>
      </c>
      <c r="T19" s="121">
        <v>-3</v>
      </c>
    </row>
    <row r="20" spans="2:20" ht="13.35" customHeight="1" x14ac:dyDescent="0.2">
      <c r="B20" s="120" t="s">
        <v>165</v>
      </c>
      <c r="C20" s="118"/>
      <c r="D20" s="121">
        <v>849</v>
      </c>
      <c r="F20" s="121">
        <v>634</v>
      </c>
      <c r="H20" s="121">
        <v>420</v>
      </c>
      <c r="J20" s="121">
        <v>209</v>
      </c>
      <c r="L20" s="121">
        <v>811</v>
      </c>
      <c r="N20" s="121">
        <v>604</v>
      </c>
      <c r="P20" s="121">
        <v>400</v>
      </c>
      <c r="R20" s="121">
        <v>199</v>
      </c>
      <c r="T20" s="121">
        <v>1938</v>
      </c>
    </row>
    <row r="21" spans="2:20" ht="13.35" customHeight="1" x14ac:dyDescent="0.2">
      <c r="B21" s="120" t="s">
        <v>166</v>
      </c>
      <c r="C21" s="118"/>
      <c r="D21" s="121">
        <v>1275</v>
      </c>
      <c r="F21" s="121">
        <v>0</v>
      </c>
      <c r="H21" s="121">
        <v>0</v>
      </c>
      <c r="J21" s="121">
        <v>0</v>
      </c>
      <c r="L21" s="121">
        <v>0</v>
      </c>
      <c r="N21" s="121">
        <v>0</v>
      </c>
      <c r="P21" s="121">
        <v>0</v>
      </c>
      <c r="R21" s="121">
        <v>0</v>
      </c>
      <c r="T21" s="121">
        <v>0</v>
      </c>
    </row>
    <row r="22" spans="2:20" ht="13.35" customHeight="1" x14ac:dyDescent="0.2">
      <c r="B22" s="120" t="s">
        <v>167</v>
      </c>
      <c r="C22" s="118"/>
      <c r="D22" s="121">
        <v>5484</v>
      </c>
      <c r="F22" s="121">
        <v>3189</v>
      </c>
      <c r="H22" s="121">
        <v>447</v>
      </c>
      <c r="J22" s="121">
        <v>0</v>
      </c>
      <c r="L22" s="121">
        <v>0</v>
      </c>
      <c r="N22" s="121">
        <v>0</v>
      </c>
      <c r="P22" s="121">
        <v>0</v>
      </c>
      <c r="R22" s="121">
        <v>0</v>
      </c>
      <c r="T22" s="121">
        <v>0</v>
      </c>
    </row>
    <row r="23" spans="2:20" ht="13.35" customHeight="1" x14ac:dyDescent="0.2">
      <c r="B23" s="120" t="s">
        <v>168</v>
      </c>
      <c r="C23" s="118"/>
      <c r="D23" s="121">
        <v>3522</v>
      </c>
      <c r="F23" s="121">
        <v>0</v>
      </c>
      <c r="H23" s="121">
        <v>0</v>
      </c>
      <c r="J23" s="121">
        <v>0</v>
      </c>
      <c r="L23" s="121">
        <v>0</v>
      </c>
      <c r="N23" s="121">
        <v>0</v>
      </c>
      <c r="P23" s="121">
        <v>0</v>
      </c>
      <c r="R23" s="121">
        <v>0</v>
      </c>
      <c r="T23" s="121">
        <v>0</v>
      </c>
    </row>
    <row r="24" spans="2:20" ht="13.35" customHeight="1" x14ac:dyDescent="0.2">
      <c r="B24" s="120" t="s">
        <v>169</v>
      </c>
      <c r="C24" s="116"/>
      <c r="D24" s="119"/>
      <c r="F24" s="119"/>
      <c r="H24" s="119"/>
      <c r="J24" s="119"/>
      <c r="L24" s="119"/>
      <c r="N24" s="119"/>
      <c r="P24" s="119"/>
      <c r="R24" s="119"/>
      <c r="T24" s="119"/>
    </row>
    <row r="25" spans="2:20" ht="13.35" customHeight="1" x14ac:dyDescent="0.2">
      <c r="B25" s="122" t="s">
        <v>170</v>
      </c>
      <c r="C25" s="118"/>
      <c r="D25" s="121">
        <v>-4843</v>
      </c>
      <c r="F25" s="121">
        <v>-22391</v>
      </c>
      <c r="H25" s="121">
        <v>-10284</v>
      </c>
      <c r="J25" s="121">
        <v>-12161</v>
      </c>
      <c r="L25" s="121">
        <v>-3021</v>
      </c>
      <c r="N25" s="121">
        <v>-5947</v>
      </c>
      <c r="P25" s="121">
        <v>6911</v>
      </c>
      <c r="R25" s="121">
        <v>3273</v>
      </c>
      <c r="T25" s="121">
        <v>4370</v>
      </c>
    </row>
    <row r="26" spans="2:20" ht="13.35" customHeight="1" x14ac:dyDescent="0.2">
      <c r="B26" s="122" t="s">
        <v>171</v>
      </c>
      <c r="C26" s="118"/>
      <c r="D26" s="121">
        <v>-6902</v>
      </c>
      <c r="F26" s="121">
        <v>-3475</v>
      </c>
      <c r="H26" s="121">
        <v>-5183</v>
      </c>
      <c r="J26" s="121">
        <v>-2728</v>
      </c>
      <c r="L26" s="121">
        <v>1535</v>
      </c>
      <c r="N26" s="121">
        <v>1625</v>
      </c>
      <c r="P26" s="121">
        <v>652</v>
      </c>
      <c r="R26" s="121">
        <v>840</v>
      </c>
      <c r="T26" s="121">
        <v>-5887</v>
      </c>
    </row>
    <row r="27" spans="2:20" ht="13.35" customHeight="1" x14ac:dyDescent="0.2">
      <c r="B27" s="122" t="s">
        <v>172</v>
      </c>
      <c r="C27" s="118"/>
      <c r="D27" s="121">
        <v>75</v>
      </c>
      <c r="F27" s="121">
        <v>-721</v>
      </c>
      <c r="H27" s="121">
        <v>-555</v>
      </c>
      <c r="J27" s="121">
        <v>-2</v>
      </c>
      <c r="L27" s="121">
        <v>-47</v>
      </c>
      <c r="N27" s="121">
        <v>4</v>
      </c>
      <c r="P27" s="121">
        <v>10</v>
      </c>
      <c r="R27" s="121">
        <v>-36</v>
      </c>
      <c r="T27" s="121">
        <v>19</v>
      </c>
    </row>
    <row r="28" spans="2:20" ht="13.35" customHeight="1" x14ac:dyDescent="0.2">
      <c r="B28" s="122" t="s">
        <v>8</v>
      </c>
      <c r="C28" s="118"/>
      <c r="D28" s="121">
        <v>2036</v>
      </c>
      <c r="F28" s="121">
        <v>-200</v>
      </c>
      <c r="H28" s="121">
        <v>1006</v>
      </c>
      <c r="J28" s="121">
        <v>466</v>
      </c>
      <c r="L28" s="121">
        <v>3961</v>
      </c>
      <c r="N28" s="121">
        <v>2017</v>
      </c>
      <c r="P28" s="121">
        <v>912</v>
      </c>
      <c r="R28" s="121">
        <v>399</v>
      </c>
      <c r="T28" s="121">
        <v>2762</v>
      </c>
    </row>
    <row r="29" spans="2:20" ht="13.35" customHeight="1" x14ac:dyDescent="0.2">
      <c r="B29" s="122" t="s">
        <v>173</v>
      </c>
      <c r="C29" s="118"/>
      <c r="D29" s="121">
        <v>58448</v>
      </c>
      <c r="F29" s="121">
        <v>51537</v>
      </c>
      <c r="H29" s="121">
        <v>26713</v>
      </c>
      <c r="J29" s="121">
        <v>3813</v>
      </c>
      <c r="L29" s="121">
        <v>8742</v>
      </c>
      <c r="N29" s="121">
        <v>7761</v>
      </c>
      <c r="P29" s="121">
        <v>6654</v>
      </c>
      <c r="R29" s="121">
        <v>5304</v>
      </c>
      <c r="T29" s="121">
        <v>-1737</v>
      </c>
    </row>
    <row r="30" spans="2:20" ht="13.35" customHeight="1" x14ac:dyDescent="0.2">
      <c r="B30" s="122" t="s">
        <v>174</v>
      </c>
      <c r="C30" s="118"/>
      <c r="D30" s="121">
        <v>4281</v>
      </c>
      <c r="F30" s="121">
        <v>4754</v>
      </c>
      <c r="H30" s="121">
        <v>1905</v>
      </c>
      <c r="J30" s="121">
        <v>-868</v>
      </c>
      <c r="L30" s="121">
        <v>-496</v>
      </c>
      <c r="N30" s="121">
        <v>4353</v>
      </c>
      <c r="P30" s="121">
        <v>-585</v>
      </c>
      <c r="R30" s="121">
        <v>-162</v>
      </c>
      <c r="T30" s="121">
        <v>151</v>
      </c>
    </row>
    <row r="31" spans="2:20" ht="13.35" customHeight="1" x14ac:dyDescent="0.2">
      <c r="B31" s="122" t="s">
        <v>175</v>
      </c>
      <c r="C31" s="118"/>
      <c r="D31" s="121">
        <v>2084</v>
      </c>
      <c r="F31" s="121">
        <v>-424</v>
      </c>
      <c r="H31" s="121">
        <v>-603</v>
      </c>
      <c r="J31" s="121">
        <v>-655</v>
      </c>
      <c r="L31" s="121">
        <v>645</v>
      </c>
      <c r="N31" s="121">
        <v>210</v>
      </c>
      <c r="P31" s="121">
        <v>141</v>
      </c>
      <c r="R31" s="121">
        <v>73</v>
      </c>
      <c r="T31" s="121">
        <v>71</v>
      </c>
    </row>
    <row r="32" spans="2:20" ht="13.35" customHeight="1" x14ac:dyDescent="0.2">
      <c r="B32" s="122" t="s">
        <v>176</v>
      </c>
      <c r="C32" s="118"/>
      <c r="D32" s="123">
        <v>882</v>
      </c>
      <c r="F32" s="123">
        <v>-57</v>
      </c>
      <c r="H32" s="123">
        <v>-57</v>
      </c>
      <c r="J32" s="123">
        <v>-55</v>
      </c>
      <c r="L32" s="123">
        <v>300</v>
      </c>
      <c r="N32" s="123">
        <v>-26</v>
      </c>
      <c r="P32" s="123">
        <v>-111</v>
      </c>
      <c r="R32" s="123">
        <v>-3</v>
      </c>
      <c r="T32" s="123">
        <v>167</v>
      </c>
    </row>
    <row r="33" spans="2:20" ht="13.35" customHeight="1" x14ac:dyDescent="0.2">
      <c r="B33" s="117" t="s">
        <v>228</v>
      </c>
      <c r="C33" s="118"/>
      <c r="D33" s="124">
        <f>SUM(D10:D32)</f>
        <v>-11672</v>
      </c>
      <c r="F33" s="124">
        <f>SUM(F10:F32)</f>
        <v>-19819</v>
      </c>
      <c r="H33" s="124">
        <f>SUM(H10:H32)</f>
        <v>-15424</v>
      </c>
      <c r="J33" s="124">
        <f>SUM(J10:J32)</f>
        <v>-17569</v>
      </c>
      <c r="L33" s="124">
        <f>SUM(L10:L32)</f>
        <v>1086</v>
      </c>
      <c r="N33" s="124">
        <f>SUM(N10:N32)</f>
        <v>-3985</v>
      </c>
      <c r="P33" s="124">
        <f>SUM(P10:P32)</f>
        <v>3748</v>
      </c>
      <c r="R33" s="124">
        <f>SUM(R10:R32)</f>
        <v>368</v>
      </c>
      <c r="T33" s="124">
        <f>SUM(T10:T32)</f>
        <v>20352</v>
      </c>
    </row>
    <row r="34" spans="2:20" ht="13.35" customHeight="1" x14ac:dyDescent="0.2">
      <c r="B34" s="115" t="s">
        <v>177</v>
      </c>
      <c r="C34" s="116"/>
      <c r="D34" s="125"/>
      <c r="F34" s="125"/>
      <c r="H34" s="125"/>
      <c r="J34" s="125"/>
      <c r="L34" s="125"/>
      <c r="N34" s="125"/>
      <c r="P34" s="125"/>
      <c r="R34" s="125"/>
      <c r="T34" s="125"/>
    </row>
    <row r="35" spans="2:20" ht="13.35" customHeight="1" x14ac:dyDescent="0.2">
      <c r="B35" s="117" t="s">
        <v>178</v>
      </c>
      <c r="C35" s="118"/>
      <c r="D35" s="121">
        <v>-36948</v>
      </c>
      <c r="F35" s="121">
        <v>-19781</v>
      </c>
      <c r="H35" s="121">
        <v>-8179</v>
      </c>
      <c r="J35" s="121">
        <v>-6839</v>
      </c>
      <c r="L35" s="121">
        <v>-62076</v>
      </c>
      <c r="N35" s="121">
        <v>-44838</v>
      </c>
      <c r="P35" s="121">
        <v>-31411</v>
      </c>
      <c r="R35" s="121">
        <v>-10874</v>
      </c>
      <c r="T35" s="121">
        <v>-88754</v>
      </c>
    </row>
    <row r="36" spans="2:20" ht="13.35" customHeight="1" x14ac:dyDescent="0.2">
      <c r="B36" s="117" t="s">
        <v>179</v>
      </c>
      <c r="C36" s="118"/>
      <c r="D36" s="121">
        <v>55166</v>
      </c>
      <c r="F36" s="121">
        <v>45191</v>
      </c>
      <c r="H36" s="121">
        <v>22871</v>
      </c>
      <c r="J36" s="121">
        <v>9087</v>
      </c>
      <c r="L36" s="121">
        <v>99760</v>
      </c>
      <c r="N36" s="121">
        <v>84000</v>
      </c>
      <c r="P36" s="121">
        <v>31715</v>
      </c>
      <c r="R36" s="121">
        <v>5897</v>
      </c>
      <c r="T36" s="121">
        <v>11172</v>
      </c>
    </row>
    <row r="37" spans="2:20" ht="13.35" customHeight="1" x14ac:dyDescent="0.2">
      <c r="B37" s="117" t="s">
        <v>154</v>
      </c>
      <c r="C37" s="118"/>
      <c r="D37" s="121">
        <v>-35541</v>
      </c>
      <c r="F37" s="121">
        <v>-30212</v>
      </c>
      <c r="H37" s="121">
        <v>-23856</v>
      </c>
      <c r="J37" s="121">
        <v>-5863</v>
      </c>
      <c r="L37" s="121">
        <v>-22060</v>
      </c>
      <c r="N37" s="121">
        <v>-16197</v>
      </c>
      <c r="P37" s="121">
        <v>-11532</v>
      </c>
      <c r="R37" s="121">
        <v>-7582</v>
      </c>
      <c r="T37" s="121">
        <v>-27490</v>
      </c>
    </row>
    <row r="38" spans="2:20" ht="13.35" customHeight="1" x14ac:dyDescent="0.2">
      <c r="B38" s="117" t="s">
        <v>180</v>
      </c>
      <c r="C38" s="118"/>
      <c r="D38" s="121">
        <v>69</v>
      </c>
      <c r="F38" s="121">
        <v>47</v>
      </c>
      <c r="H38" s="121">
        <v>10</v>
      </c>
      <c r="J38" s="121">
        <v>0</v>
      </c>
      <c r="L38" s="121">
        <v>247</v>
      </c>
      <c r="N38" s="121">
        <v>219</v>
      </c>
      <c r="P38" s="121">
        <v>107</v>
      </c>
      <c r="R38" s="121">
        <v>0</v>
      </c>
      <c r="T38" s="121">
        <v>2</v>
      </c>
    </row>
    <row r="39" spans="2:20" ht="13.35" customHeight="1" x14ac:dyDescent="0.2">
      <c r="B39" s="117" t="s">
        <v>181</v>
      </c>
      <c r="C39" s="118"/>
      <c r="D39" s="123">
        <v>29826</v>
      </c>
      <c r="F39" s="123">
        <v>29829</v>
      </c>
      <c r="H39" s="123">
        <v>29829</v>
      </c>
      <c r="J39" s="123">
        <v>-163</v>
      </c>
      <c r="L39" s="123">
        <v>-30968</v>
      </c>
      <c r="N39" s="123">
        <v>-30968</v>
      </c>
      <c r="P39" s="123">
        <v>0</v>
      </c>
      <c r="R39" s="123">
        <v>0</v>
      </c>
      <c r="T39" s="123">
        <v>0</v>
      </c>
    </row>
    <row r="40" spans="2:20" ht="13.35" customHeight="1" x14ac:dyDescent="0.2">
      <c r="B40" s="117" t="s">
        <v>182</v>
      </c>
      <c r="C40" s="118"/>
      <c r="D40" s="124">
        <f>SUM(D35:D39)</f>
        <v>12572</v>
      </c>
      <c r="F40" s="124">
        <f>SUM(F35:F39)</f>
        <v>25074</v>
      </c>
      <c r="H40" s="124">
        <f>SUM(H35:H39)</f>
        <v>20675</v>
      </c>
      <c r="J40" s="124">
        <f>SUM(J35:J39)</f>
        <v>-3778</v>
      </c>
      <c r="L40" s="124">
        <v>-15097</v>
      </c>
      <c r="N40" s="124">
        <f>SUM(N35:N39)</f>
        <v>-7784</v>
      </c>
      <c r="P40" s="124">
        <f>SUM(P35:P39)</f>
        <v>-11121</v>
      </c>
      <c r="R40" s="124">
        <f>SUM(R35:R39)</f>
        <v>-12559</v>
      </c>
      <c r="T40" s="124">
        <f>SUM(T35:T39)</f>
        <v>-105070</v>
      </c>
    </row>
    <row r="41" spans="2:20" ht="13.35" customHeight="1" x14ac:dyDescent="0.2">
      <c r="B41" s="115" t="s">
        <v>183</v>
      </c>
      <c r="C41" s="116"/>
      <c r="D41" s="125"/>
      <c r="F41" s="125"/>
      <c r="H41" s="125"/>
      <c r="J41" s="125"/>
      <c r="L41" s="125"/>
      <c r="N41" s="125"/>
      <c r="P41" s="125"/>
      <c r="R41" s="125"/>
      <c r="T41" s="125"/>
    </row>
    <row r="42" spans="2:20" ht="13.35" customHeight="1" x14ac:dyDescent="0.2">
      <c r="B42" s="117" t="s">
        <v>184</v>
      </c>
      <c r="C42" s="118"/>
      <c r="D42" s="121">
        <v>0</v>
      </c>
      <c r="F42" s="121">
        <v>0</v>
      </c>
      <c r="H42" s="121">
        <v>0</v>
      </c>
      <c r="J42" s="121">
        <v>0</v>
      </c>
      <c r="L42" s="121">
        <v>0</v>
      </c>
      <c r="N42" s="121">
        <v>0</v>
      </c>
      <c r="P42" s="121">
        <v>0</v>
      </c>
      <c r="R42" s="121">
        <v>0</v>
      </c>
      <c r="T42" s="121">
        <v>121600</v>
      </c>
    </row>
    <row r="43" spans="2:20" ht="13.35" customHeight="1" x14ac:dyDescent="0.2">
      <c r="B43" s="117" t="s">
        <v>185</v>
      </c>
      <c r="C43" s="118"/>
      <c r="D43" s="121">
        <v>0</v>
      </c>
      <c r="F43" s="121">
        <v>0</v>
      </c>
      <c r="H43" s="121">
        <v>0</v>
      </c>
      <c r="J43" s="121">
        <v>0</v>
      </c>
      <c r="L43" s="121">
        <v>0</v>
      </c>
      <c r="N43" s="121">
        <v>0</v>
      </c>
      <c r="P43" s="121">
        <v>0</v>
      </c>
      <c r="R43" s="121">
        <v>0</v>
      </c>
      <c r="T43" s="121">
        <v>-16413</v>
      </c>
    </row>
    <row r="44" spans="2:20" ht="13.35" customHeight="1" x14ac:dyDescent="0.2">
      <c r="B44" s="117" t="s">
        <v>186</v>
      </c>
      <c r="C44" s="118"/>
      <c r="D44" s="121">
        <v>0</v>
      </c>
      <c r="F44" s="121">
        <v>0</v>
      </c>
      <c r="H44" s="121">
        <v>0</v>
      </c>
      <c r="J44" s="121">
        <v>0</v>
      </c>
      <c r="L44" s="121">
        <v>-30</v>
      </c>
      <c r="N44" s="121">
        <v>-30</v>
      </c>
      <c r="P44" s="121">
        <v>-30</v>
      </c>
      <c r="R44" s="121">
        <v>0</v>
      </c>
      <c r="T44" s="121">
        <v>-859</v>
      </c>
    </row>
    <row r="45" spans="2:20" ht="13.35" customHeight="1" x14ac:dyDescent="0.2">
      <c r="B45" s="117" t="s">
        <v>187</v>
      </c>
      <c r="D45" s="121">
        <v>13479</v>
      </c>
      <c r="F45" s="121">
        <v>12604</v>
      </c>
      <c r="H45" s="121">
        <v>5502</v>
      </c>
      <c r="J45" s="121">
        <v>1602</v>
      </c>
      <c r="L45" s="121">
        <v>9385</v>
      </c>
      <c r="N45" s="121">
        <v>3540</v>
      </c>
      <c r="P45" s="121">
        <v>2415</v>
      </c>
      <c r="R45" s="121">
        <v>0</v>
      </c>
      <c r="T45" s="121">
        <v>3381</v>
      </c>
    </row>
    <row r="46" spans="2:20" ht="13.35" customHeight="1" x14ac:dyDescent="0.2">
      <c r="B46" s="117" t="s">
        <v>188</v>
      </c>
      <c r="D46" s="121">
        <v>-4956</v>
      </c>
      <c r="F46" s="121">
        <v>-3807</v>
      </c>
      <c r="H46" s="121">
        <v>-2832</v>
      </c>
      <c r="J46" s="121">
        <v>-1336</v>
      </c>
      <c r="L46" s="121">
        <v>-4207</v>
      </c>
      <c r="N46" s="121">
        <v>-2597</v>
      </c>
      <c r="P46" s="121">
        <v>-1800</v>
      </c>
      <c r="R46" s="121">
        <v>-906</v>
      </c>
      <c r="T46" s="121">
        <v>0</v>
      </c>
    </row>
    <row r="47" spans="2:20" ht="13.35" customHeight="1" x14ac:dyDescent="0.2">
      <c r="B47" s="117" t="s">
        <v>189</v>
      </c>
      <c r="C47" s="118"/>
      <c r="D47" s="121">
        <v>-4270</v>
      </c>
      <c r="F47" s="121">
        <v>-3371</v>
      </c>
      <c r="H47" s="121">
        <v>-1809</v>
      </c>
      <c r="J47" s="121">
        <v>-1285</v>
      </c>
      <c r="L47" s="121">
        <v>-1626</v>
      </c>
      <c r="N47" s="121">
        <v>-1315</v>
      </c>
      <c r="P47" s="121">
        <v>-1098</v>
      </c>
      <c r="R47" s="121">
        <v>-671</v>
      </c>
      <c r="T47" s="121">
        <v>-4878</v>
      </c>
    </row>
    <row r="48" spans="2:20" ht="13.35" customHeight="1" x14ac:dyDescent="0.2">
      <c r="B48" s="117" t="s">
        <v>190</v>
      </c>
      <c r="C48" s="118"/>
      <c r="D48" s="123">
        <v>9998</v>
      </c>
      <c r="F48" s="121">
        <v>9361</v>
      </c>
      <c r="H48" s="123">
        <v>8771</v>
      </c>
      <c r="J48" s="123">
        <v>7986</v>
      </c>
      <c r="L48" s="123">
        <v>6185</v>
      </c>
      <c r="N48" s="123">
        <v>5460</v>
      </c>
      <c r="P48" s="123">
        <v>5460</v>
      </c>
      <c r="R48" s="123">
        <v>2847</v>
      </c>
      <c r="T48" s="123">
        <v>10068</v>
      </c>
    </row>
    <row r="49" spans="2:20" ht="13.35" customHeight="1" x14ac:dyDescent="0.2">
      <c r="B49" s="117" t="s">
        <v>191</v>
      </c>
      <c r="C49" s="118"/>
      <c r="D49" s="124">
        <f>SUM(D42:D48)</f>
        <v>14251</v>
      </c>
      <c r="F49" s="124">
        <f>SUM(F42:F48)</f>
        <v>14787</v>
      </c>
      <c r="H49" s="124">
        <f>SUM(H42:H48)</f>
        <v>9632</v>
      </c>
      <c r="J49" s="124">
        <f>SUM(J45:J48)</f>
        <v>6967</v>
      </c>
      <c r="L49" s="124">
        <v>9707</v>
      </c>
      <c r="N49" s="124">
        <f>SUM(N44:N48)</f>
        <v>5058</v>
      </c>
      <c r="P49" s="124">
        <f>SUM(P42:P48)</f>
        <v>4947</v>
      </c>
      <c r="R49" s="124">
        <f>SUM(R42:R48)</f>
        <v>1270</v>
      </c>
      <c r="T49" s="124">
        <f>SUM(T42:T48)</f>
        <v>112899</v>
      </c>
    </row>
    <row r="50" spans="2:20" ht="13.35" customHeight="1" x14ac:dyDescent="0.2">
      <c r="B50" s="117" t="s">
        <v>192</v>
      </c>
      <c r="C50" s="118"/>
      <c r="D50" s="124">
        <v>-1794</v>
      </c>
      <c r="F50" s="124">
        <v>-2654</v>
      </c>
      <c r="H50" s="124">
        <v>-1626</v>
      </c>
      <c r="J50" s="124">
        <v>-363</v>
      </c>
      <c r="L50" s="124">
        <v>-573</v>
      </c>
      <c r="N50" s="124">
        <v>-499</v>
      </c>
      <c r="P50" s="124">
        <v>-304</v>
      </c>
      <c r="R50" s="124">
        <v>-254</v>
      </c>
      <c r="T50" s="124">
        <v>279</v>
      </c>
    </row>
    <row r="51" spans="2:20" ht="13.35" customHeight="1" x14ac:dyDescent="0.2">
      <c r="B51" s="117" t="s">
        <v>193</v>
      </c>
      <c r="C51" s="118"/>
      <c r="D51" s="126">
        <f>D50+D49+D40+D33</f>
        <v>13357</v>
      </c>
      <c r="F51" s="126">
        <f>F50+F49+F40+F33</f>
        <v>17388</v>
      </c>
      <c r="H51" s="126">
        <f>H50+H49+H40+H33</f>
        <v>13257</v>
      </c>
      <c r="J51" s="126">
        <f>J50+J49+J40+J33</f>
        <v>-14743</v>
      </c>
      <c r="L51" s="126">
        <v>-4877</v>
      </c>
      <c r="N51" s="126">
        <f>N50+N49+N40+N33</f>
        <v>-7210</v>
      </c>
      <c r="P51" s="126">
        <f>P50+P49+P40+P33</f>
        <v>-2730</v>
      </c>
      <c r="R51" s="126">
        <f>R50+R49+R40+R33</f>
        <v>-11175</v>
      </c>
      <c r="T51" s="126">
        <f>T50+T49+T40+T33</f>
        <v>28460</v>
      </c>
    </row>
    <row r="52" spans="2:20" ht="13.35" customHeight="1" x14ac:dyDescent="0.2">
      <c r="B52" s="117" t="s">
        <v>194</v>
      </c>
      <c r="C52" s="118"/>
      <c r="D52" s="123">
        <v>41918</v>
      </c>
      <c r="F52" s="123">
        <v>41918</v>
      </c>
      <c r="H52" s="123">
        <v>41918</v>
      </c>
      <c r="J52" s="123">
        <v>41918</v>
      </c>
      <c r="L52" s="123">
        <v>46795</v>
      </c>
      <c r="N52" s="123">
        <v>46795</v>
      </c>
      <c r="P52" s="123">
        <v>46795</v>
      </c>
      <c r="R52" s="123">
        <v>46795</v>
      </c>
      <c r="T52" s="123">
        <v>18335</v>
      </c>
    </row>
    <row r="53" spans="2:20" ht="13.35" customHeight="1" thickBot="1" x14ac:dyDescent="0.25">
      <c r="B53" s="117" t="s">
        <v>195</v>
      </c>
      <c r="C53" s="118"/>
      <c r="D53" s="98">
        <f>D51+D52</f>
        <v>55275</v>
      </c>
      <c r="F53" s="98">
        <f>F51+F52</f>
        <v>59306</v>
      </c>
      <c r="H53" s="98">
        <f>SUM(H51:H52)</f>
        <v>55175</v>
      </c>
      <c r="J53" s="98">
        <f>SUM(J51:J52)</f>
        <v>27175</v>
      </c>
      <c r="L53" s="98">
        <v>41918</v>
      </c>
      <c r="N53" s="98">
        <f>SUM(N51:N52)</f>
        <v>39585</v>
      </c>
      <c r="P53" s="98">
        <f>SUM(P51:P52)</f>
        <v>44065</v>
      </c>
      <c r="R53" s="98">
        <f>SUM(R51:R52)</f>
        <v>35620</v>
      </c>
      <c r="T53" s="98">
        <f>SUM(T51:T52)</f>
        <v>46795</v>
      </c>
    </row>
    <row r="54" spans="2:20" ht="13.35" customHeight="1" thickTop="1" x14ac:dyDescent="0.2">
      <c r="B54" s="115" t="s">
        <v>196</v>
      </c>
      <c r="C54" s="116"/>
      <c r="F54" s="99"/>
      <c r="H54" s="99"/>
      <c r="J54" s="99"/>
      <c r="L54" s="99"/>
      <c r="N54" s="99"/>
      <c r="P54" s="99"/>
      <c r="R54" s="99"/>
      <c r="T54" s="99"/>
    </row>
    <row r="55" spans="2:20" ht="13.35" customHeight="1" x14ac:dyDescent="0.2">
      <c r="B55" s="117" t="s">
        <v>197</v>
      </c>
      <c r="C55" s="118"/>
      <c r="D55" s="105">
        <v>4928</v>
      </c>
      <c r="F55" s="105">
        <v>4748</v>
      </c>
      <c r="H55" s="105">
        <v>2446</v>
      </c>
      <c r="J55" s="105">
        <v>2282</v>
      </c>
      <c r="L55" s="105">
        <v>4638</v>
      </c>
      <c r="N55" s="105">
        <v>4547</v>
      </c>
      <c r="P55" s="105">
        <v>2320</v>
      </c>
      <c r="R55" s="105">
        <v>2280</v>
      </c>
      <c r="T55" s="105">
        <v>108</v>
      </c>
    </row>
    <row r="56" spans="2:20" ht="13.35" customHeight="1" x14ac:dyDescent="0.2">
      <c r="B56" s="117" t="s">
        <v>198</v>
      </c>
      <c r="C56" s="118"/>
      <c r="D56" s="105">
        <v>1132</v>
      </c>
      <c r="F56" s="105">
        <v>1202</v>
      </c>
      <c r="H56" s="105">
        <v>1002</v>
      </c>
      <c r="J56" s="105">
        <v>868</v>
      </c>
      <c r="L56" s="105">
        <v>928</v>
      </c>
      <c r="N56" s="105">
        <v>714</v>
      </c>
      <c r="P56" s="105">
        <v>440</v>
      </c>
      <c r="R56" s="105">
        <v>229</v>
      </c>
      <c r="T56" s="105">
        <v>626</v>
      </c>
    </row>
    <row r="57" spans="2:20" ht="13.35" customHeight="1" x14ac:dyDescent="0.2">
      <c r="B57" s="117" t="s">
        <v>199</v>
      </c>
      <c r="C57" s="118"/>
      <c r="D57" s="105">
        <v>183585</v>
      </c>
      <c r="F57" s="105">
        <v>186196</v>
      </c>
      <c r="H57" s="105">
        <v>186146</v>
      </c>
      <c r="J57" s="105">
        <v>0</v>
      </c>
      <c r="L57" s="105">
        <v>18433</v>
      </c>
      <c r="N57" s="105">
        <v>18433</v>
      </c>
      <c r="P57" s="105">
        <v>0</v>
      </c>
      <c r="R57" s="105">
        <v>0</v>
      </c>
      <c r="T57" s="105">
        <v>0</v>
      </c>
    </row>
    <row r="58" spans="2:20" ht="13.35" customHeight="1" x14ac:dyDescent="0.2">
      <c r="B58" s="117" t="s">
        <v>200</v>
      </c>
      <c r="C58" s="118"/>
      <c r="D58" s="105">
        <v>16300</v>
      </c>
      <c r="F58" s="105">
        <v>16300</v>
      </c>
      <c r="H58" s="105">
        <v>16900</v>
      </c>
      <c r="J58" s="105">
        <v>0</v>
      </c>
      <c r="L58" s="105">
        <v>0</v>
      </c>
      <c r="N58" s="105">
        <v>0</v>
      </c>
      <c r="P58" s="105">
        <v>0</v>
      </c>
      <c r="R58" s="105">
        <v>0</v>
      </c>
      <c r="T58" s="105">
        <v>0</v>
      </c>
    </row>
    <row r="59" spans="2:20" ht="13.35" customHeight="1" x14ac:dyDescent="0.2">
      <c r="B59" s="117" t="s">
        <v>201</v>
      </c>
      <c r="D59" s="105">
        <v>9419</v>
      </c>
      <c r="F59" s="105">
        <v>9419</v>
      </c>
      <c r="H59" s="105">
        <v>9419</v>
      </c>
      <c r="J59" s="105">
        <v>0</v>
      </c>
      <c r="L59" s="105">
        <v>0</v>
      </c>
      <c r="N59" s="105">
        <v>0</v>
      </c>
      <c r="P59" s="105">
        <v>0</v>
      </c>
      <c r="R59" s="105">
        <v>0</v>
      </c>
      <c r="T59" s="105">
        <v>0</v>
      </c>
    </row>
    <row r="60" spans="2:20" ht="13.35" customHeight="1" x14ac:dyDescent="0.2">
      <c r="B60" s="117" t="s">
        <v>202</v>
      </c>
      <c r="D60" s="105">
        <v>3179</v>
      </c>
      <c r="F60" s="105">
        <v>1323</v>
      </c>
      <c r="H60" s="105">
        <v>1139</v>
      </c>
      <c r="J60" s="105">
        <v>2026</v>
      </c>
      <c r="L60" s="105">
        <v>1020</v>
      </c>
      <c r="N60" s="105">
        <v>1316</v>
      </c>
      <c r="P60" s="105">
        <v>1788</v>
      </c>
      <c r="R60" s="105">
        <v>3414</v>
      </c>
      <c r="T60" s="105">
        <v>1732</v>
      </c>
    </row>
    <row r="61" spans="2:20" ht="15" customHeight="1" x14ac:dyDescent="0.2">
      <c r="B61" s="117" t="s">
        <v>203</v>
      </c>
      <c r="D61" s="105">
        <v>12589</v>
      </c>
      <c r="F61" s="105">
        <v>11865</v>
      </c>
      <c r="G61" s="127"/>
      <c r="H61" s="105">
        <v>10489</v>
      </c>
      <c r="I61" s="127"/>
      <c r="J61" s="105">
        <v>2779</v>
      </c>
      <c r="L61" s="105">
        <v>13325</v>
      </c>
      <c r="N61" s="105">
        <v>9495</v>
      </c>
      <c r="P61" s="105">
        <v>3615</v>
      </c>
      <c r="R61" s="105">
        <v>2100</v>
      </c>
      <c r="T61" s="105">
        <v>3381</v>
      </c>
    </row>
    <row r="62" spans="2:20" ht="15" customHeight="1" x14ac:dyDescent="0.2">
      <c r="B62" s="117" t="s">
        <v>204</v>
      </c>
      <c r="D62" s="105">
        <v>3043</v>
      </c>
      <c r="F62" s="105">
        <v>2919</v>
      </c>
      <c r="G62" s="127"/>
      <c r="H62" s="105">
        <v>2627</v>
      </c>
      <c r="I62" s="127"/>
      <c r="J62" s="105">
        <v>774</v>
      </c>
      <c r="L62" s="105">
        <v>4687</v>
      </c>
      <c r="N62" s="105">
        <v>3731</v>
      </c>
      <c r="P62" s="105">
        <v>1954</v>
      </c>
      <c r="R62" s="105">
        <v>1246</v>
      </c>
      <c r="T62" s="105">
        <v>2696</v>
      </c>
    </row>
    <row r="63" spans="2:20" ht="15" customHeight="1" x14ac:dyDescent="0.2">
      <c r="B63" s="117" t="s">
        <v>205</v>
      </c>
      <c r="D63" s="105">
        <v>9546</v>
      </c>
      <c r="F63" s="105">
        <v>8946</v>
      </c>
      <c r="G63" s="127"/>
      <c r="H63" s="105">
        <v>7862</v>
      </c>
      <c r="I63" s="127"/>
      <c r="J63" s="105">
        <v>2005</v>
      </c>
      <c r="L63" s="105">
        <v>8638</v>
      </c>
      <c r="N63" s="105">
        <v>5764</v>
      </c>
      <c r="P63" s="105">
        <v>1661</v>
      </c>
      <c r="R63" s="105">
        <v>854</v>
      </c>
      <c r="T63" s="105">
        <v>685</v>
      </c>
    </row>
    <row r="64" spans="2:20" ht="15" customHeight="1" x14ac:dyDescent="0.2">
      <c r="F64" s="127"/>
    </row>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sheetData>
  <mergeCells count="3">
    <mergeCell ref="D1:T1"/>
    <mergeCell ref="D2:T2"/>
    <mergeCell ref="D3:T3"/>
  </mergeCells>
  <pageMargins left="0.75" right="0.75" top="1" bottom="1" header="0.5" footer="0.5"/>
  <pageSetup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ED9AE-586F-46A0-AE4A-FE0B9CAE4635}">
  <sheetPr>
    <pageSetUpPr fitToPage="1"/>
  </sheetPr>
  <dimension ref="A1:AD349"/>
  <sheetViews>
    <sheetView showGridLines="0" zoomScale="80" zoomScaleNormal="80" workbookViewId="0">
      <pane xSplit="1" ySplit="10" topLeftCell="B11" activePane="bottomRight" state="frozen"/>
      <selection activeCell="E29" sqref="E29"/>
      <selection pane="topRight" activeCell="E29" sqref="E29"/>
      <selection pane="bottomLeft" activeCell="E29" sqref="E29"/>
      <selection pane="bottomRight" activeCell="E29" sqref="E29"/>
    </sheetView>
  </sheetViews>
  <sheetFormatPr defaultColWidth="9.140625" defaultRowHeight="12.75" x14ac:dyDescent="0.2"/>
  <cols>
    <col min="1" max="1" width="48.85546875" style="8" customWidth="1"/>
    <col min="2" max="2" width="15.7109375" style="8" customWidth="1"/>
    <col min="3" max="3" width="1.7109375" style="8" customWidth="1"/>
    <col min="4" max="4" width="15.7109375" style="8" customWidth="1"/>
    <col min="5" max="5" width="1.7109375" style="8" customWidth="1"/>
    <col min="6" max="6" width="15.7109375" style="8" customWidth="1"/>
    <col min="7" max="7" width="1.7109375" style="8" customWidth="1"/>
    <col min="8" max="8" width="15.7109375" style="8" customWidth="1"/>
    <col min="9" max="9" width="1.85546875" style="8" customWidth="1"/>
    <col min="10" max="10" width="15.7109375" style="8" customWidth="1"/>
    <col min="11" max="11" width="1.7109375" style="8" customWidth="1"/>
    <col min="12" max="12" width="15.7109375" style="8" customWidth="1"/>
    <col min="13" max="13" width="1.7109375" style="8" customWidth="1"/>
    <col min="14" max="14" width="15.7109375" style="8" customWidth="1"/>
    <col min="15" max="15" width="1.7109375" style="8" customWidth="1"/>
    <col min="16" max="16" width="15.7109375" style="8" customWidth="1"/>
    <col min="17" max="17" width="1.7109375" style="8" customWidth="1"/>
    <col min="18" max="18" width="15.7109375" style="8" customWidth="1"/>
    <col min="19" max="19" width="1.7109375" style="8" customWidth="1"/>
    <col min="20" max="20" width="15.7109375" style="8" customWidth="1"/>
    <col min="21" max="21" width="1.7109375" style="8" customWidth="1"/>
    <col min="22" max="22" width="15.7109375" style="8" customWidth="1"/>
    <col min="23" max="23" width="1.85546875" style="8" customWidth="1"/>
    <col min="24" max="24" width="15.7109375" style="8" customWidth="1"/>
    <col min="25" max="25" width="1.7109375" style="8" customWidth="1"/>
    <col min="26" max="26" width="15.7109375" style="8" customWidth="1"/>
    <col min="27" max="27" width="1.7109375" style="8" customWidth="1"/>
    <col min="28" max="28" width="15.7109375" style="8" customWidth="1"/>
    <col min="29" max="29" width="1.5703125" style="8" customWidth="1"/>
    <col min="30" max="30" width="15.7109375" style="8" customWidth="1"/>
    <col min="31" max="16384" width="9.140625" style="8"/>
  </cols>
  <sheetData>
    <row r="1" spans="1:30" x14ac:dyDescent="0.2">
      <c r="A1" s="151" t="s">
        <v>157</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row>
    <row r="2" spans="1:30" x14ac:dyDescent="0.2">
      <c r="A2" s="151" t="s">
        <v>229</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row>
    <row r="3" spans="1:30" x14ac:dyDescent="0.2">
      <c r="A3" s="151" t="s">
        <v>20</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row>
    <row r="4" spans="1:30" x14ac:dyDescent="0.2">
      <c r="A4" s="151" t="s">
        <v>10</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row>
    <row r="5" spans="1:30" x14ac:dyDescent="0.2">
      <c r="A5" s="9"/>
      <c r="B5"/>
      <c r="D5"/>
      <c r="E5"/>
      <c r="F5" s="4"/>
      <c r="G5"/>
      <c r="H5" s="4"/>
      <c r="I5"/>
      <c r="J5" s="4"/>
      <c r="K5"/>
      <c r="L5"/>
      <c r="M5"/>
      <c r="N5" s="4"/>
      <c r="O5"/>
      <c r="P5"/>
      <c r="R5"/>
      <c r="S5"/>
      <c r="T5" s="4"/>
      <c r="U5"/>
      <c r="V5" s="4"/>
      <c r="W5"/>
      <c r="X5" s="4"/>
      <c r="Y5"/>
      <c r="Z5"/>
      <c r="AA5"/>
      <c r="AB5" s="4"/>
      <c r="AD5"/>
    </row>
    <row r="6" spans="1:30" ht="25.5" x14ac:dyDescent="0.2">
      <c r="B6" s="69" t="s">
        <v>83</v>
      </c>
      <c r="C6" s="70"/>
      <c r="D6" s="152" t="s">
        <v>19</v>
      </c>
      <c r="E6" s="152"/>
      <c r="F6" s="152"/>
      <c r="G6" s="152"/>
      <c r="H6" s="152"/>
      <c r="I6" s="152"/>
      <c r="J6" s="152"/>
      <c r="K6" s="67"/>
      <c r="L6" s="65" t="s">
        <v>137</v>
      </c>
      <c r="M6" s="67"/>
      <c r="N6" s="65" t="s">
        <v>138</v>
      </c>
      <c r="O6" s="68"/>
      <c r="P6" s="69" t="s">
        <v>83</v>
      </c>
      <c r="Q6" s="70"/>
      <c r="R6" s="152" t="s">
        <v>19</v>
      </c>
      <c r="S6" s="152"/>
      <c r="T6" s="152"/>
      <c r="U6" s="152"/>
      <c r="V6" s="152"/>
      <c r="W6" s="152"/>
      <c r="X6" s="152"/>
      <c r="Y6" s="67"/>
      <c r="Z6" s="65" t="s">
        <v>137</v>
      </c>
      <c r="AA6" s="67"/>
      <c r="AB6" s="65" t="s">
        <v>138</v>
      </c>
      <c r="AC6" s="70"/>
      <c r="AD6" s="69" t="s">
        <v>83</v>
      </c>
    </row>
    <row r="7" spans="1:30" ht="9.9499999999999993" customHeight="1" x14ac:dyDescent="0.2">
      <c r="B7"/>
      <c r="D7" s="37"/>
      <c r="E7" s="37"/>
      <c r="F7" s="37"/>
      <c r="G7" s="37"/>
      <c r="H7" s="37"/>
      <c r="I7"/>
      <c r="J7" s="37"/>
      <c r="K7" s="37"/>
      <c r="L7"/>
      <c r="M7" s="37"/>
      <c r="N7"/>
      <c r="O7"/>
      <c r="P7"/>
      <c r="R7" s="37"/>
      <c r="S7" s="37"/>
      <c r="T7" s="37"/>
      <c r="U7" s="37"/>
      <c r="V7" s="37"/>
      <c r="W7"/>
      <c r="X7" s="37"/>
      <c r="Y7" s="37"/>
      <c r="Z7"/>
      <c r="AA7" s="37"/>
      <c r="AB7"/>
      <c r="AD7"/>
    </row>
    <row r="8" spans="1:30" x14ac:dyDescent="0.2">
      <c r="B8" s="4" t="s">
        <v>82</v>
      </c>
      <c r="D8" s="4" t="s">
        <v>82</v>
      </c>
      <c r="E8" s="37"/>
      <c r="F8" s="4" t="s">
        <v>78</v>
      </c>
      <c r="G8" s="37"/>
      <c r="H8" s="4" t="s">
        <v>109</v>
      </c>
      <c r="I8"/>
      <c r="J8" s="4" t="s">
        <v>110</v>
      </c>
      <c r="K8" s="37"/>
      <c r="L8" s="4" t="s">
        <v>78</v>
      </c>
      <c r="M8" s="37"/>
      <c r="N8" s="4" t="s">
        <v>109</v>
      </c>
      <c r="O8"/>
      <c r="P8" s="4" t="s">
        <v>82</v>
      </c>
      <c r="R8" s="4" t="s">
        <v>82</v>
      </c>
      <c r="S8" s="37"/>
      <c r="T8" s="4" t="s">
        <v>78</v>
      </c>
      <c r="U8" s="37"/>
      <c r="V8" s="4" t="s">
        <v>109</v>
      </c>
      <c r="W8"/>
      <c r="X8" s="4" t="s">
        <v>110</v>
      </c>
      <c r="Y8" s="37"/>
      <c r="Z8" s="4" t="s">
        <v>78</v>
      </c>
      <c r="AA8" s="37"/>
      <c r="AB8" s="4" t="s">
        <v>109</v>
      </c>
      <c r="AD8" s="4" t="s">
        <v>82</v>
      </c>
    </row>
    <row r="9" spans="1:30" x14ac:dyDescent="0.2">
      <c r="B9" s="11">
        <v>2022</v>
      </c>
      <c r="D9" s="11">
        <v>2022</v>
      </c>
      <c r="E9" s="37"/>
      <c r="F9" s="11">
        <v>2022</v>
      </c>
      <c r="G9" s="37"/>
      <c r="H9" s="11">
        <v>2022</v>
      </c>
      <c r="I9"/>
      <c r="J9" s="11">
        <v>2022</v>
      </c>
      <c r="K9" s="37"/>
      <c r="L9" s="11">
        <v>2022</v>
      </c>
      <c r="M9" s="37"/>
      <c r="N9" s="11">
        <v>2022</v>
      </c>
      <c r="O9"/>
      <c r="P9" s="11">
        <v>2021</v>
      </c>
      <c r="R9" s="11">
        <v>2021</v>
      </c>
      <c r="S9" s="37"/>
      <c r="T9" s="11">
        <v>2021</v>
      </c>
      <c r="U9" s="37"/>
      <c r="V9" s="11">
        <v>2021</v>
      </c>
      <c r="W9"/>
      <c r="X9" s="11">
        <v>2021</v>
      </c>
      <c r="Y9" s="37"/>
      <c r="Z9" s="11">
        <v>2021</v>
      </c>
      <c r="AA9" s="37"/>
      <c r="AB9" s="11">
        <v>2021</v>
      </c>
      <c r="AD9" s="11">
        <v>2020</v>
      </c>
    </row>
    <row r="10" spans="1:30" ht="7.5" customHeight="1" x14ac:dyDescent="0.2">
      <c r="B10"/>
      <c r="I10"/>
      <c r="L10"/>
      <c r="N10"/>
      <c r="O10"/>
      <c r="P10"/>
      <c r="W10"/>
      <c r="Z10"/>
      <c r="AB10"/>
      <c r="AD10"/>
    </row>
    <row r="11" spans="1:30" x14ac:dyDescent="0.2">
      <c r="A11" s="9" t="s">
        <v>27</v>
      </c>
      <c r="B11"/>
      <c r="I11"/>
      <c r="L11"/>
      <c r="N11"/>
      <c r="O11"/>
      <c r="P11"/>
      <c r="W11"/>
      <c r="Z11"/>
      <c r="AB11"/>
      <c r="AD11"/>
    </row>
    <row r="12" spans="1:30" ht="3" customHeight="1" x14ac:dyDescent="0.2">
      <c r="B12"/>
      <c r="I12"/>
      <c r="L12"/>
      <c r="N12"/>
      <c r="O12"/>
      <c r="P12"/>
      <c r="W12"/>
      <c r="Z12"/>
      <c r="AB12"/>
      <c r="AD12"/>
    </row>
    <row r="13" spans="1:30" x14ac:dyDescent="0.2">
      <c r="A13" s="8" t="s">
        <v>42</v>
      </c>
      <c r="B13" s="10">
        <v>2443</v>
      </c>
      <c r="D13" s="10">
        <v>854</v>
      </c>
      <c r="E13" s="38"/>
      <c r="F13" s="10">
        <v>855</v>
      </c>
      <c r="G13" s="38"/>
      <c r="H13" s="10">
        <v>326</v>
      </c>
      <c r="I13"/>
      <c r="J13" s="10">
        <v>408</v>
      </c>
      <c r="K13" s="38"/>
      <c r="L13" s="10">
        <f>SUM(F13:J13)</f>
        <v>1589</v>
      </c>
      <c r="M13" s="38"/>
      <c r="N13" s="10">
        <f>SUM(H13:J13)</f>
        <v>734</v>
      </c>
      <c r="O13"/>
      <c r="P13" s="10">
        <v>1385</v>
      </c>
      <c r="R13" s="10">
        <v>243</v>
      </c>
      <c r="S13" s="38"/>
      <c r="T13" s="10">
        <v>438</v>
      </c>
      <c r="U13" s="38"/>
      <c r="V13" s="10">
        <v>458</v>
      </c>
      <c r="W13"/>
      <c r="X13" s="10">
        <v>246</v>
      </c>
      <c r="Y13" s="38"/>
      <c r="Z13" s="10">
        <f>SUM(T13:X13)</f>
        <v>1142</v>
      </c>
      <c r="AA13" s="38"/>
      <c r="AB13" s="10">
        <f>SUM(V13:X13)</f>
        <v>704</v>
      </c>
      <c r="AD13" s="10">
        <v>1998</v>
      </c>
    </row>
    <row r="14" spans="1:30" x14ac:dyDescent="0.2">
      <c r="A14" s="8" t="s">
        <v>0</v>
      </c>
      <c r="B14" s="38">
        <v>8659</v>
      </c>
      <c r="D14" s="38">
        <v>2190</v>
      </c>
      <c r="E14" s="38"/>
      <c r="F14" s="38">
        <v>2200</v>
      </c>
      <c r="G14" s="38"/>
      <c r="H14" s="38">
        <v>2166</v>
      </c>
      <c r="I14"/>
      <c r="J14" s="38">
        <v>2103</v>
      </c>
      <c r="K14" s="38"/>
      <c r="L14" s="38">
        <f>SUM(F14:J14)</f>
        <v>6469</v>
      </c>
      <c r="M14" s="38"/>
      <c r="N14" s="38">
        <f>SUM(H14:J14)</f>
        <v>4269</v>
      </c>
      <c r="O14"/>
      <c r="P14" s="38">
        <v>12514</v>
      </c>
      <c r="R14" s="38">
        <v>2311</v>
      </c>
      <c r="S14" s="38"/>
      <c r="T14" s="38">
        <v>2301</v>
      </c>
      <c r="U14" s="38"/>
      <c r="V14" s="38">
        <v>1874</v>
      </c>
      <c r="W14"/>
      <c r="X14" s="38">
        <v>6028</v>
      </c>
      <c r="Y14" s="38"/>
      <c r="Z14" s="38">
        <f>SUM(T14:X14)</f>
        <v>10203</v>
      </c>
      <c r="AA14" s="38"/>
      <c r="AB14" s="38">
        <f>SUM(V14:X14)</f>
        <v>7902</v>
      </c>
      <c r="AD14" s="38">
        <v>7611</v>
      </c>
    </row>
    <row r="15" spans="1:30" x14ac:dyDescent="0.2">
      <c r="A15" s="8" t="s">
        <v>21</v>
      </c>
      <c r="B15" s="38">
        <v>3836</v>
      </c>
      <c r="D15" s="38">
        <f>550+2</f>
        <v>552</v>
      </c>
      <c r="E15" s="38"/>
      <c r="F15" s="38">
        <v>727</v>
      </c>
      <c r="G15" s="38"/>
      <c r="H15" s="38">
        <f>SUM(1377-1)</f>
        <v>1376</v>
      </c>
      <c r="I15"/>
      <c r="J15" s="38">
        <v>1181</v>
      </c>
      <c r="K15" s="38"/>
      <c r="L15" s="38">
        <f>SUM(F15:J15)</f>
        <v>3284</v>
      </c>
      <c r="M15" s="38"/>
      <c r="N15" s="38">
        <f>SUM(H15:J15)</f>
        <v>2557</v>
      </c>
      <c r="O15"/>
      <c r="P15" s="38">
        <v>2513</v>
      </c>
      <c r="R15" s="38">
        <v>915</v>
      </c>
      <c r="S15" s="38"/>
      <c r="T15" s="38">
        <v>640</v>
      </c>
      <c r="U15" s="38"/>
      <c r="V15" s="38">
        <v>395</v>
      </c>
      <c r="W15"/>
      <c r="X15" s="38">
        <v>563</v>
      </c>
      <c r="Y15" s="38"/>
      <c r="Z15" s="38">
        <f t="shared" ref="Z15:Z17" si="0">SUM(T15:X15)</f>
        <v>1598</v>
      </c>
      <c r="AA15" s="38"/>
      <c r="AB15" s="38">
        <f t="shared" ref="AB15:AB17" si="1">SUM(V15:X15)</f>
        <v>958</v>
      </c>
      <c r="AD15" s="38">
        <v>3519</v>
      </c>
    </row>
    <row r="16" spans="1:30" x14ac:dyDescent="0.2">
      <c r="A16" s="8" t="s">
        <v>22</v>
      </c>
      <c r="B16" s="38">
        <v>15655</v>
      </c>
      <c r="D16" s="38">
        <v>4341</v>
      </c>
      <c r="E16" s="38"/>
      <c r="F16" s="38">
        <v>4571</v>
      </c>
      <c r="G16" s="38"/>
      <c r="H16" s="38">
        <v>3423</v>
      </c>
      <c r="I16"/>
      <c r="J16" s="38">
        <v>3320</v>
      </c>
      <c r="K16" s="38"/>
      <c r="L16" s="38">
        <f>SUM(F16:J16)</f>
        <v>11314</v>
      </c>
      <c r="M16" s="38"/>
      <c r="N16" s="38">
        <f>SUM(H16:J16)</f>
        <v>6743</v>
      </c>
      <c r="O16"/>
      <c r="P16" s="38">
        <v>2435</v>
      </c>
      <c r="R16" s="38">
        <v>788</v>
      </c>
      <c r="S16" s="38"/>
      <c r="T16" s="38">
        <v>662</v>
      </c>
      <c r="U16" s="38"/>
      <c r="V16" s="38">
        <v>614</v>
      </c>
      <c r="W16"/>
      <c r="X16" s="38">
        <v>371</v>
      </c>
      <c r="Y16" s="38"/>
      <c r="Z16" s="38">
        <f t="shared" si="0"/>
        <v>1647</v>
      </c>
      <c r="AA16" s="38"/>
      <c r="AB16" s="38">
        <f t="shared" si="1"/>
        <v>985</v>
      </c>
      <c r="AD16" s="38">
        <v>2589</v>
      </c>
    </row>
    <row r="17" spans="1:30" x14ac:dyDescent="0.2">
      <c r="A17" s="8" t="s">
        <v>87</v>
      </c>
      <c r="B17" s="39">
        <v>0</v>
      </c>
      <c r="D17" s="39">
        <v>0</v>
      </c>
      <c r="E17" s="38"/>
      <c r="F17" s="39">
        <v>0</v>
      </c>
      <c r="G17" s="38"/>
      <c r="H17" s="39">
        <v>0</v>
      </c>
      <c r="I17"/>
      <c r="J17" s="39">
        <v>0</v>
      </c>
      <c r="K17" s="38"/>
      <c r="L17" s="39">
        <v>0</v>
      </c>
      <c r="M17" s="38"/>
      <c r="N17" s="39">
        <v>0</v>
      </c>
      <c r="O17"/>
      <c r="P17" s="39">
        <v>1633</v>
      </c>
      <c r="R17" s="39">
        <v>-254</v>
      </c>
      <c r="S17" s="38"/>
      <c r="T17" s="39">
        <v>-384</v>
      </c>
      <c r="U17" s="38"/>
      <c r="V17" s="39">
        <v>917</v>
      </c>
      <c r="W17"/>
      <c r="X17" s="39">
        <v>1354</v>
      </c>
      <c r="Y17" s="38"/>
      <c r="Z17" s="39">
        <f t="shared" si="0"/>
        <v>1887</v>
      </c>
      <c r="AA17" s="38"/>
      <c r="AB17" s="39">
        <f t="shared" si="1"/>
        <v>2271</v>
      </c>
      <c r="AD17" s="39">
        <v>0</v>
      </c>
    </row>
    <row r="18" spans="1:30" ht="5.0999999999999996" customHeight="1" x14ac:dyDescent="0.2">
      <c r="B18" s="38"/>
      <c r="D18" s="38"/>
      <c r="E18" s="38"/>
      <c r="F18" s="38"/>
      <c r="G18" s="38"/>
      <c r="H18" s="38"/>
      <c r="I18"/>
      <c r="J18" s="38"/>
      <c r="K18" s="38"/>
      <c r="L18" s="38"/>
      <c r="M18" s="38"/>
      <c r="N18" s="38"/>
      <c r="O18"/>
      <c r="P18" s="38"/>
      <c r="R18" s="38"/>
      <c r="S18" s="38"/>
      <c r="T18" s="38"/>
      <c r="U18" s="38"/>
      <c r="V18" s="38"/>
      <c r="W18"/>
      <c r="X18" s="38"/>
      <c r="Y18" s="38"/>
      <c r="Z18" s="38"/>
      <c r="AA18" s="38"/>
      <c r="AB18" s="38"/>
      <c r="AD18" s="38"/>
    </row>
    <row r="19" spans="1:30" ht="13.5" thickBot="1" x14ac:dyDescent="0.25">
      <c r="A19" s="8" t="s">
        <v>23</v>
      </c>
      <c r="B19" s="40">
        <f>SUM(B13:B17)</f>
        <v>30593</v>
      </c>
      <c r="D19" s="40">
        <f>SUM(D13:D17)</f>
        <v>7937</v>
      </c>
      <c r="E19" s="38"/>
      <c r="F19" s="40">
        <f>SUM(F13:F17)</f>
        <v>8353</v>
      </c>
      <c r="G19" s="38"/>
      <c r="H19" s="40">
        <f>SUM(H13:H17)</f>
        <v>7291</v>
      </c>
      <c r="I19"/>
      <c r="J19" s="40">
        <f>SUM(J13:J17)</f>
        <v>7012</v>
      </c>
      <c r="K19" s="38"/>
      <c r="L19" s="40">
        <f>SUM(L13:L17)</f>
        <v>22656</v>
      </c>
      <c r="M19" s="38"/>
      <c r="N19" s="40">
        <f>SUM(N13:N17)</f>
        <v>14303</v>
      </c>
      <c r="O19"/>
      <c r="P19" s="40">
        <f>SUM(P13:P17)</f>
        <v>20480</v>
      </c>
      <c r="R19" s="40">
        <f>SUM(R13:R17)</f>
        <v>4003</v>
      </c>
      <c r="S19" s="38"/>
      <c r="T19" s="40">
        <f>SUM(T13:T17)</f>
        <v>3657</v>
      </c>
      <c r="U19" s="38"/>
      <c r="V19" s="40">
        <f>SUM(V13:V17)</f>
        <v>4258</v>
      </c>
      <c r="W19"/>
      <c r="X19" s="40">
        <f>SUM(X13:X17)</f>
        <v>8562</v>
      </c>
      <c r="Y19" s="38"/>
      <c r="Z19" s="40">
        <f>SUM(Z13:Z17)</f>
        <v>16477</v>
      </c>
      <c r="AA19" s="38"/>
      <c r="AB19" s="40">
        <f>SUM(AB13:AB17)</f>
        <v>12820</v>
      </c>
      <c r="AD19" s="40">
        <f>SUM(AD13:AD17)</f>
        <v>15717</v>
      </c>
    </row>
    <row r="20" spans="1:30" ht="9.9499999999999993" customHeight="1" thickTop="1" x14ac:dyDescent="0.2">
      <c r="B20" s="38"/>
      <c r="D20" s="38"/>
      <c r="E20" s="38"/>
      <c r="F20" s="38"/>
      <c r="G20" s="38"/>
      <c r="H20" s="38"/>
      <c r="I20"/>
      <c r="J20" s="38"/>
      <c r="K20" s="38"/>
      <c r="L20" s="38"/>
      <c r="M20" s="38"/>
      <c r="N20" s="38"/>
      <c r="O20"/>
      <c r="P20" s="38"/>
      <c r="R20" s="38"/>
      <c r="S20" s="38"/>
      <c r="T20" s="38"/>
      <c r="U20" s="38"/>
      <c r="V20" s="38"/>
      <c r="W20"/>
      <c r="X20" s="38"/>
      <c r="Y20" s="38"/>
      <c r="Z20" s="38"/>
      <c r="AA20" s="38"/>
      <c r="AB20" s="38"/>
      <c r="AD20" s="38"/>
    </row>
    <row r="21" spans="1:30" x14ac:dyDescent="0.2">
      <c r="A21" s="9" t="s">
        <v>132</v>
      </c>
      <c r="B21"/>
      <c r="I21"/>
      <c r="L21"/>
      <c r="N21"/>
      <c r="O21"/>
      <c r="P21"/>
      <c r="W21"/>
      <c r="Z21"/>
      <c r="AB21"/>
      <c r="AD21"/>
    </row>
    <row r="22" spans="1:30" ht="3" customHeight="1" x14ac:dyDescent="0.2">
      <c r="B22"/>
      <c r="I22"/>
      <c r="L22"/>
      <c r="N22"/>
      <c r="O22"/>
      <c r="P22"/>
      <c r="W22"/>
      <c r="Z22"/>
      <c r="AB22"/>
      <c r="AD22"/>
    </row>
    <row r="23" spans="1:30" x14ac:dyDescent="0.2">
      <c r="A23" s="8" t="s">
        <v>42</v>
      </c>
      <c r="B23" s="10">
        <v>1885</v>
      </c>
      <c r="C23" s="10">
        <f>'[1]2 Stmt. of Operations'!D13</f>
        <v>0</v>
      </c>
      <c r="D23" s="10">
        <v>709</v>
      </c>
      <c r="E23" s="10">
        <f>'[1]2 Stmt. of Operations'!F13</f>
        <v>0</v>
      </c>
      <c r="F23" s="10">
        <v>1106</v>
      </c>
      <c r="G23" s="10">
        <f>'[1]2 Stmt. of Operations'!H13</f>
        <v>0</v>
      </c>
      <c r="H23" s="10">
        <v>70</v>
      </c>
      <c r="I23" s="10">
        <f>'[1]2 Stmt. of Operations'!J13</f>
        <v>0</v>
      </c>
      <c r="J23" s="10">
        <v>0</v>
      </c>
      <c r="K23" s="10">
        <f>'[1]2 Stmt. of Operations'!L13</f>
        <v>0</v>
      </c>
      <c r="L23" s="10">
        <f>SUM(F23:J23)</f>
        <v>1176</v>
      </c>
      <c r="M23" s="10">
        <f>'[1]2 Stmt. of Operations'!N13</f>
        <v>0</v>
      </c>
      <c r="N23" s="10">
        <f>SUM(H23:J23)</f>
        <v>70</v>
      </c>
      <c r="O23" s="10">
        <f>'[1]2 Stmt. of Operations'!P13</f>
        <v>0</v>
      </c>
      <c r="P23" s="10">
        <v>0</v>
      </c>
      <c r="Q23" s="10">
        <f>'[1]2 Stmt. of Operations'!R13</f>
        <v>0</v>
      </c>
      <c r="R23" s="10">
        <v>0</v>
      </c>
      <c r="S23" s="10">
        <f>'[1]2 Stmt. of Operations'!T13</f>
        <v>0</v>
      </c>
      <c r="T23" s="10">
        <v>0</v>
      </c>
      <c r="U23" s="10">
        <f>'[1]2 Stmt. of Operations'!V13</f>
        <v>0</v>
      </c>
      <c r="V23" s="10">
        <v>0</v>
      </c>
      <c r="W23" s="10">
        <f>'[1]2 Stmt. of Operations'!X13</f>
        <v>0</v>
      </c>
      <c r="X23" s="10">
        <v>0</v>
      </c>
      <c r="Y23" s="10">
        <f>'[1]2 Stmt. of Operations'!Z13</f>
        <v>0</v>
      </c>
      <c r="Z23" s="10">
        <v>0</v>
      </c>
      <c r="AA23" s="10">
        <f>'[1]2 Stmt. of Operations'!AB13</f>
        <v>0</v>
      </c>
      <c r="AB23" s="10">
        <v>0</v>
      </c>
      <c r="AC23" s="10">
        <f>'[1]2 Stmt. of Operations'!AD13</f>
        <v>0</v>
      </c>
      <c r="AD23" s="10">
        <v>0</v>
      </c>
    </row>
    <row r="24" spans="1:30" x14ac:dyDescent="0.2">
      <c r="A24" s="8" t="s">
        <v>0</v>
      </c>
      <c r="B24" s="38">
        <v>30540</v>
      </c>
      <c r="D24" s="38">
        <v>4013</v>
      </c>
      <c r="E24" s="38"/>
      <c r="F24" s="38">
        <v>6898</v>
      </c>
      <c r="G24" s="38"/>
      <c r="H24" s="38">
        <f>355+14167</f>
        <v>14522</v>
      </c>
      <c r="I24"/>
      <c r="J24" s="38">
        <v>5107</v>
      </c>
      <c r="K24" s="38"/>
      <c r="L24" s="38">
        <f t="shared" ref="L24:L26" si="2">SUM(F24:J24)</f>
        <v>26527</v>
      </c>
      <c r="M24" s="38"/>
      <c r="N24" s="38">
        <f t="shared" ref="N24:N28" si="3">SUM(H24:J24)</f>
        <v>19629</v>
      </c>
      <c r="O24"/>
      <c r="P24" s="38">
        <v>2640</v>
      </c>
      <c r="R24" s="38">
        <v>199</v>
      </c>
      <c r="S24" s="38"/>
      <c r="T24" s="38">
        <v>2263</v>
      </c>
      <c r="U24" s="38"/>
      <c r="V24" s="38">
        <v>0</v>
      </c>
      <c r="W24"/>
      <c r="X24" s="38">
        <v>0</v>
      </c>
      <c r="Y24" s="38"/>
      <c r="Z24" s="38">
        <v>2441</v>
      </c>
      <c r="AA24" s="38"/>
      <c r="AB24" s="38">
        <v>0</v>
      </c>
      <c r="AD24" s="38">
        <v>0</v>
      </c>
    </row>
    <row r="25" spans="1:30" x14ac:dyDescent="0.2">
      <c r="A25" s="8" t="s">
        <v>21</v>
      </c>
      <c r="B25" s="38">
        <v>385</v>
      </c>
      <c r="D25" s="38">
        <v>93</v>
      </c>
      <c r="E25" s="38"/>
      <c r="F25" s="38">
        <v>292</v>
      </c>
      <c r="G25" s="38"/>
      <c r="H25" s="38">
        <v>0</v>
      </c>
      <c r="I25"/>
      <c r="J25" s="38">
        <v>0</v>
      </c>
      <c r="K25" s="38"/>
      <c r="L25" s="38">
        <f t="shared" si="2"/>
        <v>292</v>
      </c>
      <c r="M25" s="38"/>
      <c r="N25" s="38">
        <f t="shared" si="3"/>
        <v>0</v>
      </c>
      <c r="O25"/>
      <c r="P25" s="38">
        <v>0</v>
      </c>
      <c r="R25" s="38">
        <v>0</v>
      </c>
      <c r="S25" s="38"/>
      <c r="T25" s="38">
        <v>0</v>
      </c>
      <c r="U25" s="38"/>
      <c r="V25" s="38">
        <v>0</v>
      </c>
      <c r="W25"/>
      <c r="X25" s="38">
        <v>0</v>
      </c>
      <c r="Y25" s="38"/>
      <c r="Z25" s="38">
        <v>0</v>
      </c>
      <c r="AA25" s="38"/>
      <c r="AB25" s="38">
        <v>0</v>
      </c>
      <c r="AD25" s="38">
        <v>0</v>
      </c>
    </row>
    <row r="26" spans="1:30" x14ac:dyDescent="0.2">
      <c r="A26" s="8" t="s">
        <v>22</v>
      </c>
      <c r="B26" s="38">
        <f>4093+274</f>
        <v>4367</v>
      </c>
      <c r="D26" s="38">
        <f>1255+115</f>
        <v>1370</v>
      </c>
      <c r="E26" s="38"/>
      <c r="F26" s="38">
        <f>2838+137</f>
        <v>2975</v>
      </c>
      <c r="G26" s="38"/>
      <c r="H26" s="38">
        <v>22</v>
      </c>
      <c r="I26"/>
      <c r="J26" s="38">
        <v>0</v>
      </c>
      <c r="K26" s="38"/>
      <c r="L26" s="38">
        <f t="shared" si="2"/>
        <v>2997</v>
      </c>
      <c r="M26" s="38"/>
      <c r="N26" s="38">
        <f t="shared" si="3"/>
        <v>22</v>
      </c>
      <c r="O26"/>
      <c r="P26" s="38">
        <v>0</v>
      </c>
      <c r="R26" s="38">
        <v>0</v>
      </c>
      <c r="S26" s="38"/>
      <c r="T26" s="38">
        <v>0</v>
      </c>
      <c r="U26" s="38"/>
      <c r="V26" s="38">
        <v>0</v>
      </c>
      <c r="W26"/>
      <c r="X26" s="38">
        <v>0</v>
      </c>
      <c r="Y26" s="38"/>
      <c r="Z26" s="38">
        <v>0</v>
      </c>
      <c r="AA26" s="38"/>
      <c r="AB26" s="38">
        <v>0</v>
      </c>
      <c r="AD26" s="38">
        <v>0</v>
      </c>
    </row>
    <row r="27" spans="1:30" ht="5.0999999999999996" customHeight="1" x14ac:dyDescent="0.2">
      <c r="B27" s="41"/>
      <c r="D27" s="41"/>
      <c r="E27" s="38"/>
      <c r="F27" s="41"/>
      <c r="G27" s="38"/>
      <c r="H27" s="41"/>
      <c r="I27"/>
      <c r="J27" s="41"/>
      <c r="K27" s="38"/>
      <c r="L27" s="41"/>
      <c r="M27" s="38"/>
      <c r="N27" s="41">
        <f>SUM(H27:J27)</f>
        <v>0</v>
      </c>
      <c r="O27"/>
      <c r="P27" s="41"/>
      <c r="R27" s="41"/>
      <c r="S27" s="38"/>
      <c r="T27" s="41"/>
      <c r="U27" s="38"/>
      <c r="V27" s="41"/>
      <c r="W27"/>
      <c r="X27" s="41"/>
      <c r="Y27" s="38"/>
      <c r="Z27" s="41"/>
      <c r="AA27" s="38"/>
      <c r="AB27" s="41"/>
      <c r="AD27" s="41"/>
    </row>
    <row r="28" spans="1:30" ht="13.5" thickBot="1" x14ac:dyDescent="0.25">
      <c r="A28" s="8" t="s">
        <v>133</v>
      </c>
      <c r="B28" s="40">
        <f>SUM(B23:B26)</f>
        <v>37177</v>
      </c>
      <c r="D28" s="40">
        <f>SUM(D23:D26)</f>
        <v>6185</v>
      </c>
      <c r="E28" s="38"/>
      <c r="F28" s="40">
        <f>SUM(F23:F26)</f>
        <v>11271</v>
      </c>
      <c r="G28" s="38"/>
      <c r="H28" s="40">
        <f>SUM(H23:H26)</f>
        <v>14614</v>
      </c>
      <c r="I28"/>
      <c r="J28" s="40">
        <f>SUM(J23:J26)</f>
        <v>5107</v>
      </c>
      <c r="K28" s="38"/>
      <c r="L28" s="40">
        <f>SUM(L23:L26)</f>
        <v>30992</v>
      </c>
      <c r="M28" s="38"/>
      <c r="N28" s="40">
        <f t="shared" si="3"/>
        <v>19721</v>
      </c>
      <c r="O28"/>
      <c r="P28" s="40">
        <f>SUM(P23:P26)</f>
        <v>2640</v>
      </c>
      <c r="R28" s="40">
        <f>SUM(R23:R26)</f>
        <v>199</v>
      </c>
      <c r="S28" s="38"/>
      <c r="T28" s="40">
        <f>SUM(T23:T26)</f>
        <v>2263</v>
      </c>
      <c r="U28" s="38"/>
      <c r="V28" s="40">
        <f>SUM(V23:V26)</f>
        <v>0</v>
      </c>
      <c r="W28"/>
      <c r="X28" s="40">
        <f>SUM(X23:X26)</f>
        <v>0</v>
      </c>
      <c r="Y28" s="38"/>
      <c r="Z28" s="40">
        <f>SUM(Z23:Z26)</f>
        <v>2441</v>
      </c>
      <c r="AA28" s="38"/>
      <c r="AB28" s="40">
        <f>SUM(AB23:AB26)</f>
        <v>0</v>
      </c>
      <c r="AD28" s="40">
        <f>SUM(AD23:AD26)</f>
        <v>0</v>
      </c>
    </row>
    <row r="29" spans="1:30" ht="9.9499999999999993" customHeight="1" thickTop="1" x14ac:dyDescent="0.2">
      <c r="B29" s="38"/>
      <c r="D29" s="38"/>
      <c r="E29" s="38"/>
      <c r="F29" s="38"/>
      <c r="G29" s="38"/>
      <c r="H29" s="38"/>
      <c r="I29"/>
      <c r="J29" s="38"/>
      <c r="K29" s="38"/>
      <c r="L29" s="38"/>
      <c r="M29" s="38"/>
      <c r="N29" s="38"/>
      <c r="O29"/>
      <c r="P29" s="38"/>
      <c r="R29" s="38"/>
      <c r="S29" s="38"/>
      <c r="T29" s="38"/>
      <c r="U29" s="38"/>
      <c r="V29" s="38"/>
      <c r="W29"/>
      <c r="X29" s="38"/>
      <c r="Y29" s="38"/>
      <c r="Z29" s="38"/>
      <c r="AA29" s="38"/>
      <c r="AB29" s="38"/>
      <c r="AD29" s="38"/>
    </row>
    <row r="30" spans="1:30" x14ac:dyDescent="0.2">
      <c r="A30" s="9" t="s">
        <v>26</v>
      </c>
      <c r="B30" s="38"/>
      <c r="D30" s="38"/>
      <c r="E30" s="38"/>
      <c r="F30" s="38"/>
      <c r="G30" s="38"/>
      <c r="H30" s="38"/>
      <c r="I30"/>
      <c r="J30" s="38"/>
      <c r="K30" s="38"/>
      <c r="L30" s="38"/>
      <c r="M30" s="38"/>
      <c r="N30" s="38"/>
      <c r="O30"/>
      <c r="P30" s="38"/>
      <c r="R30" s="38"/>
      <c r="S30" s="38"/>
      <c r="T30" s="38"/>
      <c r="U30" s="38"/>
      <c r="V30" s="38"/>
      <c r="W30"/>
      <c r="X30" s="38"/>
      <c r="Y30" s="38"/>
      <c r="Z30" s="38"/>
      <c r="AA30" s="38"/>
      <c r="AB30" s="38"/>
      <c r="AD30" s="38"/>
    </row>
    <row r="31" spans="1:30" ht="3" customHeight="1" x14ac:dyDescent="0.2">
      <c r="A31" s="9"/>
      <c r="B31" s="38"/>
      <c r="D31" s="38"/>
      <c r="E31" s="38"/>
      <c r="F31" s="38"/>
      <c r="G31" s="38"/>
      <c r="H31" s="38"/>
      <c r="I31"/>
      <c r="J31" s="38"/>
      <c r="K31" s="38"/>
      <c r="L31" s="38"/>
      <c r="M31" s="38"/>
      <c r="N31" s="38"/>
      <c r="O31"/>
      <c r="P31" s="38"/>
      <c r="R31" s="38"/>
      <c r="S31" s="38"/>
      <c r="T31" s="38"/>
      <c r="U31" s="38"/>
      <c r="V31" s="38"/>
      <c r="W31"/>
      <c r="X31" s="38"/>
      <c r="Y31" s="38"/>
      <c r="Z31" s="38"/>
      <c r="AA31" s="38"/>
      <c r="AB31" s="38"/>
      <c r="AD31" s="38"/>
    </row>
    <row r="32" spans="1:30" x14ac:dyDescent="0.2">
      <c r="A32" s="8" t="s">
        <v>24</v>
      </c>
      <c r="B32" s="10">
        <f>'[1]2 Stmt. of Operations'!C14</f>
        <v>28171</v>
      </c>
      <c r="C32" s="10">
        <f>'[1]2 Stmt. of Operations'!D14</f>
        <v>0</v>
      </c>
      <c r="D32" s="10">
        <f>'[1]2 Stmt. of Operations'!E14</f>
        <v>4629</v>
      </c>
      <c r="E32" s="10">
        <f>'[1]2 Stmt. of Operations'!F14</f>
        <v>0</v>
      </c>
      <c r="F32" s="10">
        <f>'[1]2 Stmt. of Operations'!G14</f>
        <v>10903</v>
      </c>
      <c r="G32" s="10">
        <f>'[1]2 Stmt. of Operations'!H14</f>
        <v>0</v>
      </c>
      <c r="H32" s="10">
        <f>'[1]2 Stmt. of Operations'!I14</f>
        <v>6791</v>
      </c>
      <c r="I32" s="10">
        <f>'[1]2 Stmt. of Operations'!J14</f>
        <v>0</v>
      </c>
      <c r="J32" s="10">
        <f>'[1]2 Stmt. of Operations'!K14</f>
        <v>5848</v>
      </c>
      <c r="K32" s="10">
        <f>'[1]2 Stmt. of Operations'!L14</f>
        <v>0</v>
      </c>
      <c r="L32" s="10">
        <f>'[1]2 Stmt. of Operations'!M14</f>
        <v>23542</v>
      </c>
      <c r="M32" s="10">
        <f>'[1]2 Stmt. of Operations'!N14</f>
        <v>0</v>
      </c>
      <c r="N32" s="10">
        <f>'[1]2 Stmt. of Operations'!O14</f>
        <v>12639</v>
      </c>
      <c r="O32" s="10">
        <f>'[1]2 Stmt. of Operations'!P14</f>
        <v>0</v>
      </c>
      <c r="P32" s="10">
        <f>'[1]2 Stmt. of Operations'!Q14</f>
        <v>24106</v>
      </c>
      <c r="Q32" s="10">
        <f>'[1]2 Stmt. of Operations'!R14</f>
        <v>0</v>
      </c>
      <c r="R32" s="10">
        <f>'[1]2 Stmt. of Operations'!S14</f>
        <v>5876</v>
      </c>
      <c r="S32" s="10">
        <f>'[1]2 Stmt. of Operations'!T14</f>
        <v>0</v>
      </c>
      <c r="T32" s="10">
        <f>'[1]2 Stmt. of Operations'!U14</f>
        <v>6116</v>
      </c>
      <c r="U32" s="10">
        <f>'[1]2 Stmt. of Operations'!V14</f>
        <v>0</v>
      </c>
      <c r="V32" s="10">
        <f>'[1]2 Stmt. of Operations'!W14</f>
        <v>6239</v>
      </c>
      <c r="W32" s="10">
        <f>'[1]2 Stmt. of Operations'!X14</f>
        <v>0</v>
      </c>
      <c r="X32" s="10">
        <f>'[1]2 Stmt. of Operations'!Y14</f>
        <v>5874</v>
      </c>
      <c r="Y32" s="10">
        <f>'[1]2 Stmt. of Operations'!Z14</f>
        <v>0</v>
      </c>
      <c r="Z32" s="10">
        <f>'[1]2 Stmt. of Operations'!AA14</f>
        <v>18230</v>
      </c>
      <c r="AA32" s="10">
        <f>'[1]2 Stmt. of Operations'!AB14</f>
        <v>0</v>
      </c>
      <c r="AB32" s="10">
        <f>'[1]2 Stmt. of Operations'!AC14</f>
        <v>12114</v>
      </c>
      <c r="AC32" s="10">
        <f>'[1]2 Stmt. of Operations'!AD14</f>
        <v>0</v>
      </c>
      <c r="AD32" s="10">
        <f>'[1]2 Stmt. of Operations'!AE14</f>
        <v>21787</v>
      </c>
    </row>
    <row r="33" spans="1:30" x14ac:dyDescent="0.2">
      <c r="A33" s="8" t="s">
        <v>123</v>
      </c>
      <c r="B33" s="38">
        <v>1789</v>
      </c>
      <c r="C33" s="38">
        <v>1789</v>
      </c>
      <c r="D33" s="38">
        <v>181</v>
      </c>
      <c r="E33" s="38"/>
      <c r="F33" s="38">
        <v>1026</v>
      </c>
      <c r="G33" s="38"/>
      <c r="H33" s="38">
        <v>336</v>
      </c>
      <c r="I33" s="38"/>
      <c r="J33" s="38">
        <v>246</v>
      </c>
      <c r="K33" s="38">
        <v>1789</v>
      </c>
      <c r="L33" s="38">
        <f>SUM(F33:J33)</f>
        <v>1608</v>
      </c>
      <c r="M33" s="38">
        <v>1789</v>
      </c>
      <c r="N33" s="38">
        <f>SUM(H33:J33)</f>
        <v>582</v>
      </c>
      <c r="O33" s="38">
        <v>1789</v>
      </c>
      <c r="P33" s="38">
        <v>1746</v>
      </c>
      <c r="Q33" s="38">
        <v>1789</v>
      </c>
      <c r="R33" s="38">
        <v>249</v>
      </c>
      <c r="S33" s="38"/>
      <c r="T33" s="38">
        <v>409</v>
      </c>
      <c r="U33" s="38"/>
      <c r="V33" s="38">
        <v>549</v>
      </c>
      <c r="W33" s="38"/>
      <c r="X33" s="38">
        <f>540</f>
        <v>540</v>
      </c>
      <c r="Y33" s="38">
        <v>1789</v>
      </c>
      <c r="Z33" s="38">
        <f>SUM(T33:X33)-1</f>
        <v>1497</v>
      </c>
      <c r="AA33" s="38">
        <v>1789</v>
      </c>
      <c r="AB33" s="38">
        <f>V33+X33</f>
        <v>1089</v>
      </c>
      <c r="AC33" s="38">
        <v>1789</v>
      </c>
      <c r="AD33" s="38">
        <v>1591</v>
      </c>
    </row>
    <row r="34" spans="1:30" ht="12.75" customHeight="1" x14ac:dyDescent="0.2">
      <c r="A34" s="8" t="s">
        <v>79</v>
      </c>
      <c r="B34" s="39">
        <v>12952</v>
      </c>
      <c r="D34" s="39">
        <v>6077</v>
      </c>
      <c r="E34" s="38"/>
      <c r="F34" s="39">
        <v>4917</v>
      </c>
      <c r="G34" s="38"/>
      <c r="H34" s="39">
        <v>1172</v>
      </c>
      <c r="I34"/>
      <c r="J34" s="39">
        <v>786</v>
      </c>
      <c r="K34" s="38"/>
      <c r="L34" s="39">
        <f>SUM(F34:J34)</f>
        <v>6875</v>
      </c>
      <c r="M34" s="38"/>
      <c r="N34" s="39">
        <f>SUM(H34:J34)</f>
        <v>1958</v>
      </c>
      <c r="O34"/>
      <c r="P34" s="39">
        <v>1048</v>
      </c>
      <c r="R34" s="39">
        <v>727</v>
      </c>
      <c r="S34" s="38"/>
      <c r="T34" s="39">
        <v>321</v>
      </c>
      <c r="U34" s="38"/>
      <c r="V34" s="39">
        <v>0</v>
      </c>
      <c r="W34"/>
      <c r="X34" s="39">
        <v>0</v>
      </c>
      <c r="Y34" s="38"/>
      <c r="Z34" s="39">
        <v>321</v>
      </c>
      <c r="AA34" s="38"/>
      <c r="AB34" s="39">
        <v>0</v>
      </c>
      <c r="AD34" s="39">
        <v>0</v>
      </c>
    </row>
    <row r="35" spans="1:30" ht="4.5" customHeight="1" x14ac:dyDescent="0.2">
      <c r="B35" s="38"/>
      <c r="D35" s="38"/>
      <c r="E35" s="38"/>
      <c r="F35" s="38"/>
      <c r="G35" s="38"/>
      <c r="H35" s="38"/>
      <c r="I35"/>
      <c r="J35" s="38"/>
      <c r="K35" s="38"/>
      <c r="L35" s="38"/>
      <c r="M35" s="38"/>
      <c r="N35" s="38"/>
      <c r="O35"/>
      <c r="P35" s="38"/>
      <c r="R35" s="38"/>
      <c r="S35" s="38"/>
      <c r="T35" s="38"/>
      <c r="U35" s="38"/>
      <c r="V35" s="38"/>
      <c r="W35"/>
      <c r="X35" s="38"/>
      <c r="Y35" s="38"/>
      <c r="Z35" s="38"/>
      <c r="AA35" s="38"/>
      <c r="AB35" s="38"/>
      <c r="AD35" s="38"/>
    </row>
    <row r="36" spans="1:30" ht="13.5" thickBot="1" x14ac:dyDescent="0.25">
      <c r="A36" s="8" t="s">
        <v>25</v>
      </c>
      <c r="B36" s="40">
        <f>SUM(B32:B34)</f>
        <v>42912</v>
      </c>
      <c r="D36" s="40">
        <f>SUM(D32:D34)</f>
        <v>10887</v>
      </c>
      <c r="E36" s="38"/>
      <c r="F36" s="40">
        <f>SUM(F32:F35)</f>
        <v>16846</v>
      </c>
      <c r="G36" s="38"/>
      <c r="H36" s="40">
        <f>SUM(H32:H34)</f>
        <v>8299</v>
      </c>
      <c r="I36"/>
      <c r="J36" s="40">
        <f>SUM(J32:J34)</f>
        <v>6880</v>
      </c>
      <c r="K36" s="38"/>
      <c r="L36" s="40">
        <f>SUM(L32:L34)</f>
        <v>32025</v>
      </c>
      <c r="M36" s="38"/>
      <c r="N36" s="40">
        <f>SUM(N32:N34)</f>
        <v>15179</v>
      </c>
      <c r="O36"/>
      <c r="P36" s="40">
        <f>SUM(P32:P34)</f>
        <v>26900</v>
      </c>
      <c r="R36" s="40">
        <f>SUM(R32:R34)</f>
        <v>6852</v>
      </c>
      <c r="S36" s="38"/>
      <c r="T36" s="40">
        <f>SUM(T32:T35)</f>
        <v>6846</v>
      </c>
      <c r="U36" s="38"/>
      <c r="V36" s="40">
        <f>SUM(V32:V34)</f>
        <v>6788</v>
      </c>
      <c r="W36"/>
      <c r="X36" s="40">
        <f>SUM(X32:X34)</f>
        <v>6414</v>
      </c>
      <c r="Y36" s="38"/>
      <c r="Z36" s="40">
        <f>SUM(Z32:Z34)</f>
        <v>20048</v>
      </c>
      <c r="AA36" s="38"/>
      <c r="AB36" s="40">
        <f>SUM(AB32:AB34)</f>
        <v>13203</v>
      </c>
      <c r="AD36" s="40">
        <f>SUM(AD32:AD34)</f>
        <v>23378</v>
      </c>
    </row>
    <row r="37" spans="1:30" ht="4.5" customHeight="1" thickTop="1" x14ac:dyDescent="0.2">
      <c r="B37" s="38"/>
      <c r="D37" s="38"/>
      <c r="E37" s="38"/>
      <c r="F37" s="38"/>
      <c r="G37" s="38"/>
      <c r="H37" s="38"/>
      <c r="I37"/>
      <c r="J37" s="38"/>
      <c r="K37" s="38"/>
      <c r="L37" s="38"/>
      <c r="M37" s="38"/>
      <c r="N37" s="38"/>
      <c r="O37"/>
      <c r="P37" s="38"/>
      <c r="R37" s="38"/>
      <c r="S37" s="38"/>
      <c r="T37" s="38"/>
      <c r="U37" s="38"/>
      <c r="V37" s="38"/>
      <c r="W37"/>
      <c r="X37" s="38"/>
      <c r="Y37" s="38"/>
      <c r="Z37" s="38"/>
      <c r="AA37" s="38"/>
      <c r="AB37" s="38"/>
      <c r="AD37" s="38"/>
    </row>
    <row r="38" spans="1:30" x14ac:dyDescent="0.2">
      <c r="B38" s="38"/>
      <c r="D38" s="38"/>
      <c r="E38" s="38"/>
      <c r="F38" s="38"/>
      <c r="G38" s="38"/>
      <c r="H38" s="38"/>
      <c r="I38"/>
      <c r="J38" s="38"/>
      <c r="K38" s="38"/>
      <c r="L38" s="38"/>
      <c r="M38" s="38"/>
      <c r="N38" s="38"/>
      <c r="O38"/>
      <c r="P38" s="38"/>
      <c r="R38" s="38"/>
      <c r="S38" s="38"/>
      <c r="T38" s="38"/>
      <c r="U38" s="38"/>
      <c r="V38" s="38"/>
      <c r="W38"/>
      <c r="X38" s="38"/>
      <c r="Y38" s="38"/>
      <c r="Z38" s="38"/>
      <c r="AA38" s="38"/>
      <c r="AB38" s="38"/>
      <c r="AD38" s="38"/>
    </row>
    <row r="39" spans="1:30" ht="13.5" hidden="1" thickBot="1" x14ac:dyDescent="0.25">
      <c r="A39" s="8" t="s">
        <v>115</v>
      </c>
      <c r="B39" s="40" t="e">
        <f>'[1]1 Balance Sheet'!#REF!+'[1]1 Balance Sheet'!#REF!-'[1]1 Balance Sheet'!#REF!-'[1]1 Balance Sheet'!#REF!</f>
        <v>#REF!</v>
      </c>
      <c r="D39" s="40">
        <f>'[1]1 Balance Sheet'!C10+'[1]1 Balance Sheet'!C11-'[1]1 Balance Sheet'!E10-'[1]1 Balance Sheet'!E11</f>
        <v>3259</v>
      </c>
      <c r="E39" s="38"/>
      <c r="F39" s="40">
        <v>-6583</v>
      </c>
      <c r="G39" s="38"/>
      <c r="H39" s="40">
        <v>3499</v>
      </c>
      <c r="I39"/>
      <c r="J39" s="40">
        <v>3499</v>
      </c>
      <c r="K39" s="38"/>
      <c r="L39" s="40">
        <f>'[1]1 Balance Sheet'!C10+'[1]1 Balance Sheet'!C11-'[1]1 Balance Sheet'!G10-'[1]1 Balance Sheet'!G11</f>
        <v>-3324</v>
      </c>
      <c r="M39" s="38"/>
      <c r="N39" s="40">
        <v>-44438</v>
      </c>
      <c r="O39"/>
      <c r="P39" s="40" t="e">
        <f>'[1]1 Balance Sheet'!#REF!+'[1]1 Balance Sheet'!#REF!-'[1]1 Balance Sheet'!#REF!-'[1]1 Balance Sheet'!#REF!</f>
        <v>#REF!</v>
      </c>
      <c r="R39" s="40">
        <f>'[1]1 Balance Sheet'!Q10+'[1]1 Balance Sheet'!Q11-'[1]1 Balance Sheet'!S10-'[1]1 Balance Sheet'!S11</f>
        <v>-6795</v>
      </c>
      <c r="S39" s="38"/>
      <c r="T39" s="40">
        <v>-6583</v>
      </c>
      <c r="U39" s="38"/>
      <c r="V39" s="40">
        <v>3499</v>
      </c>
      <c r="W39"/>
      <c r="X39" s="40">
        <v>3499</v>
      </c>
      <c r="Y39" s="38"/>
      <c r="Z39" s="40">
        <f>'[1]1 Balance Sheet'!Q10+'[1]1 Balance Sheet'!Q11-'[1]1 Balance Sheet'!U10-'[1]1 Balance Sheet'!U11</f>
        <v>116928</v>
      </c>
      <c r="AA39" s="38"/>
      <c r="AB39" s="40">
        <v>-44438</v>
      </c>
      <c r="AD39" s="40" t="e">
        <f>'[1]1 Balance Sheet'!#REF!+'[1]1 Balance Sheet'!#REF!-'[1]1 Balance Sheet'!#REF!-'[1]1 Balance Sheet'!#REF!</f>
        <v>#REF!</v>
      </c>
    </row>
    <row r="40" spans="1:30" ht="4.5" hidden="1" customHeight="1" x14ac:dyDescent="0.2">
      <c r="B40" s="10"/>
      <c r="D40" s="10"/>
      <c r="E40" s="38"/>
      <c r="F40" s="10"/>
      <c r="G40" s="38"/>
      <c r="H40" s="10"/>
      <c r="I40"/>
      <c r="J40" s="10"/>
      <c r="K40" s="38"/>
      <c r="L40" s="10"/>
      <c r="M40" s="38"/>
      <c r="N40" s="10"/>
      <c r="O40"/>
      <c r="P40" s="10"/>
      <c r="R40" s="10"/>
      <c r="S40" s="38"/>
      <c r="T40" s="10"/>
      <c r="U40" s="38"/>
      <c r="V40" s="10"/>
      <c r="W40"/>
      <c r="X40" s="10"/>
      <c r="Y40" s="38"/>
      <c r="Z40" s="10"/>
      <c r="AA40" s="38"/>
      <c r="AB40" s="10"/>
      <c r="AD40" s="10"/>
    </row>
    <row r="41" spans="1:30" ht="9.9499999999999993" hidden="1" customHeight="1" x14ac:dyDescent="0.2">
      <c r="B41" s="38"/>
      <c r="D41" s="38"/>
      <c r="E41" s="38"/>
      <c r="F41" s="38"/>
      <c r="G41" s="38"/>
      <c r="H41" s="38"/>
      <c r="I41"/>
      <c r="J41" s="38"/>
      <c r="K41" s="38"/>
      <c r="L41" s="38"/>
      <c r="M41" s="38"/>
      <c r="N41" s="38"/>
      <c r="O41"/>
      <c r="P41" s="38"/>
      <c r="R41" s="38"/>
      <c r="S41" s="38"/>
      <c r="T41" s="38"/>
      <c r="U41" s="38"/>
      <c r="V41" s="38"/>
      <c r="W41"/>
      <c r="X41" s="38"/>
      <c r="Y41" s="38"/>
      <c r="Z41" s="38"/>
      <c r="AA41" s="38"/>
      <c r="AB41" s="38"/>
      <c r="AD41" s="38"/>
    </row>
    <row r="42" spans="1:30" x14ac:dyDescent="0.2">
      <c r="A42" s="9" t="s">
        <v>230</v>
      </c>
      <c r="B42" s="38"/>
      <c r="D42" s="38"/>
      <c r="E42" s="38"/>
      <c r="F42" s="38"/>
      <c r="G42" s="38"/>
      <c r="H42" s="38"/>
      <c r="I42"/>
      <c r="J42" s="38"/>
      <c r="K42" s="38"/>
      <c r="L42" s="38"/>
      <c r="M42" s="38"/>
      <c r="N42" s="38"/>
      <c r="O42"/>
      <c r="P42" s="38"/>
      <c r="R42" s="38"/>
      <c r="S42" s="38"/>
      <c r="T42" s="38"/>
      <c r="U42" s="38"/>
      <c r="V42" s="38"/>
      <c r="W42"/>
      <c r="X42" s="38"/>
      <c r="Y42" s="38"/>
      <c r="Z42" s="38"/>
      <c r="AA42" s="38"/>
      <c r="AB42" s="38"/>
      <c r="AD42" s="38"/>
    </row>
    <row r="43" spans="1:30" ht="4.5" customHeight="1" x14ac:dyDescent="0.2">
      <c r="B43" s="38"/>
      <c r="D43" s="38"/>
      <c r="E43" s="38"/>
      <c r="F43" s="38"/>
      <c r="G43" s="38"/>
      <c r="H43" s="38"/>
      <c r="I43"/>
      <c r="J43" s="38"/>
      <c r="K43" s="38"/>
      <c r="L43" s="38"/>
      <c r="M43" s="38"/>
      <c r="N43" s="38"/>
      <c r="O43"/>
      <c r="P43" s="38"/>
      <c r="R43" s="38"/>
      <c r="S43" s="38"/>
      <c r="T43" s="38"/>
      <c r="U43" s="38"/>
      <c r="V43" s="38"/>
      <c r="W43"/>
      <c r="X43" s="38"/>
      <c r="Y43" s="38"/>
      <c r="Z43" s="38"/>
      <c r="AA43" s="38"/>
      <c r="AB43" s="38"/>
      <c r="AD43" s="38"/>
    </row>
    <row r="44" spans="1:30" x14ac:dyDescent="0.2">
      <c r="A44" s="8" t="s">
        <v>231</v>
      </c>
      <c r="B44" s="38">
        <v>954</v>
      </c>
      <c r="D44" s="38">
        <v>954</v>
      </c>
      <c r="E44" s="38"/>
      <c r="F44" s="38">
        <v>994</v>
      </c>
      <c r="G44" s="38"/>
      <c r="H44" s="38">
        <v>1000</v>
      </c>
      <c r="I44"/>
      <c r="J44" s="38">
        <v>577</v>
      </c>
      <c r="K44" s="38"/>
      <c r="L44" s="38">
        <v>994</v>
      </c>
      <c r="M44" s="38"/>
      <c r="N44" s="38">
        <v>1000</v>
      </c>
      <c r="O44"/>
      <c r="P44" s="38">
        <v>570</v>
      </c>
      <c r="R44" s="38">
        <v>570</v>
      </c>
      <c r="S44" s="38"/>
      <c r="T44" s="38">
        <v>581</v>
      </c>
      <c r="U44" s="38"/>
      <c r="V44" s="38">
        <v>533</v>
      </c>
      <c r="W44"/>
      <c r="X44" s="38">
        <v>527</v>
      </c>
      <c r="Y44" s="38"/>
      <c r="Z44" s="38">
        <v>581</v>
      </c>
      <c r="AA44" s="38"/>
      <c r="AB44" s="38">
        <v>533</v>
      </c>
      <c r="AD44" s="38">
        <v>527</v>
      </c>
    </row>
    <row r="45" spans="1:30" ht="6" customHeight="1" x14ac:dyDescent="0.2">
      <c r="B45" s="38"/>
      <c r="D45" s="38"/>
      <c r="E45" s="38"/>
      <c r="F45" s="38"/>
      <c r="G45" s="38"/>
      <c r="H45" s="38"/>
      <c r="I45"/>
      <c r="J45" s="38"/>
      <c r="K45" s="38"/>
      <c r="L45" s="38"/>
      <c r="M45" s="38"/>
      <c r="N45" s="38"/>
      <c r="O45"/>
      <c r="P45" s="38"/>
      <c r="R45" s="38"/>
      <c r="S45" s="38"/>
      <c r="T45" s="38"/>
      <c r="U45" s="38"/>
      <c r="V45" s="38"/>
      <c r="W45"/>
      <c r="X45" s="38"/>
      <c r="Y45" s="38"/>
      <c r="Z45" s="38"/>
      <c r="AA45" s="38"/>
      <c r="AB45" s="38"/>
      <c r="AD45" s="38"/>
    </row>
    <row r="46" spans="1:30" x14ac:dyDescent="0.2">
      <c r="A46" s="8" t="s">
        <v>232</v>
      </c>
      <c r="B46" s="38">
        <v>980</v>
      </c>
      <c r="D46" s="38">
        <v>980</v>
      </c>
      <c r="E46" s="38"/>
      <c r="F46" s="38">
        <v>1057</v>
      </c>
      <c r="G46" s="38"/>
      <c r="H46" s="38">
        <v>1094</v>
      </c>
      <c r="I46"/>
      <c r="J46" s="38">
        <v>556</v>
      </c>
      <c r="K46" s="38"/>
      <c r="L46" s="38">
        <v>1057</v>
      </c>
      <c r="M46" s="38"/>
      <c r="N46" s="38">
        <v>1094</v>
      </c>
      <c r="O46"/>
      <c r="P46" s="38">
        <v>552</v>
      </c>
      <c r="R46" s="38">
        <v>552</v>
      </c>
      <c r="S46" s="38"/>
      <c r="T46" s="38">
        <v>529</v>
      </c>
      <c r="U46" s="38"/>
      <c r="V46" s="38">
        <v>459</v>
      </c>
      <c r="W46"/>
      <c r="X46" s="38">
        <v>510</v>
      </c>
      <c r="Y46" s="38"/>
      <c r="Z46" s="38">
        <v>529</v>
      </c>
      <c r="AA46" s="38"/>
      <c r="AB46" s="38">
        <v>459</v>
      </c>
      <c r="AD46" s="38">
        <v>618</v>
      </c>
    </row>
    <row r="47" spans="1:30" x14ac:dyDescent="0.2">
      <c r="B47"/>
      <c r="D47" s="38"/>
      <c r="E47" s="38"/>
      <c r="F47" s="38"/>
      <c r="G47" s="38"/>
      <c r="H47" s="38"/>
      <c r="I47"/>
      <c r="J47" s="38"/>
      <c r="K47" s="38"/>
      <c r="L47"/>
      <c r="M47" s="38"/>
      <c r="N47"/>
      <c r="O47"/>
      <c r="P47"/>
      <c r="R47" s="38"/>
      <c r="S47" s="38"/>
      <c r="T47" s="38"/>
      <c r="U47" s="38"/>
      <c r="V47" s="38"/>
      <c r="W47"/>
      <c r="X47" s="38"/>
      <c r="Y47" s="38"/>
      <c r="Z47"/>
      <c r="AA47" s="38"/>
      <c r="AB47"/>
      <c r="AD47"/>
    </row>
    <row r="48" spans="1:30" x14ac:dyDescent="0.2">
      <c r="B48"/>
      <c r="D48" s="38"/>
      <c r="E48" s="38"/>
      <c r="F48" s="38"/>
      <c r="G48" s="38"/>
      <c r="H48" s="38"/>
      <c r="I48"/>
      <c r="J48" s="38"/>
      <c r="K48" s="38"/>
      <c r="L48"/>
      <c r="M48" s="38"/>
      <c r="N48"/>
      <c r="O48"/>
      <c r="P48"/>
      <c r="R48" s="38"/>
      <c r="S48" s="38"/>
      <c r="T48" s="38"/>
      <c r="U48" s="38"/>
      <c r="V48" s="38"/>
      <c r="W48"/>
      <c r="X48" s="38"/>
      <c r="Y48" s="38"/>
      <c r="Z48"/>
      <c r="AA48" s="38"/>
      <c r="AB48"/>
      <c r="AD48"/>
    </row>
    <row r="49" spans="1:30" customFormat="1" x14ac:dyDescent="0.2"/>
    <row r="50" spans="1:30" customFormat="1" x14ac:dyDescent="0.2">
      <c r="B50" s="2"/>
      <c r="D50" s="2"/>
      <c r="E50" s="2"/>
      <c r="F50" s="2"/>
      <c r="G50" s="2"/>
      <c r="H50" s="2"/>
      <c r="I50" s="2"/>
      <c r="J50" s="2"/>
      <c r="K50" s="2"/>
      <c r="L50" s="2"/>
      <c r="M50" s="2"/>
      <c r="N50" s="2"/>
      <c r="O50" s="2"/>
      <c r="P50" s="2"/>
      <c r="R50" s="2"/>
      <c r="S50" s="2"/>
      <c r="T50" s="2"/>
      <c r="U50" s="2"/>
      <c r="V50" s="2"/>
      <c r="W50" s="2"/>
      <c r="X50" s="2"/>
      <c r="Y50" s="2"/>
      <c r="Z50" s="2"/>
      <c r="AA50" s="2"/>
      <c r="AB50" s="2"/>
      <c r="AD50" s="2"/>
    </row>
    <row r="51" spans="1:30" customFormat="1" x14ac:dyDescent="0.2"/>
    <row r="52" spans="1:30" customFormat="1" x14ac:dyDescent="0.2"/>
    <row r="53" spans="1:30" customFormat="1" x14ac:dyDescent="0.2">
      <c r="A53" s="8"/>
    </row>
    <row r="54" spans="1:30" customFormat="1" x14ac:dyDescent="0.2">
      <c r="A54" s="8"/>
    </row>
    <row r="55" spans="1:30" customFormat="1" x14ac:dyDescent="0.2">
      <c r="A55" s="8"/>
    </row>
    <row r="56" spans="1:30" customFormat="1" x14ac:dyDescent="0.2">
      <c r="A56" s="8"/>
    </row>
    <row r="57" spans="1:30" customFormat="1" x14ac:dyDescent="0.2"/>
    <row r="58" spans="1:30" customFormat="1" x14ac:dyDescent="0.2"/>
    <row r="59" spans="1:30" customFormat="1" x14ac:dyDescent="0.2"/>
    <row r="60" spans="1:30" customFormat="1" x14ac:dyDescent="0.2"/>
    <row r="61" spans="1:30" customFormat="1" x14ac:dyDescent="0.2"/>
    <row r="62" spans="1:30" customFormat="1" x14ac:dyDescent="0.2"/>
    <row r="63" spans="1:30" customFormat="1" x14ac:dyDescent="0.2"/>
    <row r="64" spans="1:30"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sheetData>
  <mergeCells count="6">
    <mergeCell ref="A1:AD1"/>
    <mergeCell ref="A2:AD2"/>
    <mergeCell ref="A3:AD3"/>
    <mergeCell ref="A4:AD4"/>
    <mergeCell ref="D6:J6"/>
    <mergeCell ref="R6:X6"/>
  </mergeCells>
  <pageMargins left="0.5" right="0.25" top="0.5" bottom="0.5" header="0.5" footer="0.5"/>
  <pageSetup scale="43" orientation="landscape" r:id="rId1"/>
  <headerFooter alignWithMargins="0"/>
  <rowBreaks count="3" manualBreakCount="3">
    <brk id="47" max="16383" man="1"/>
    <brk id="94" max="16383" man="1"/>
    <brk id="1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12B93-EA89-4E79-958E-4C0B69D3853F}">
  <sheetPr>
    <pageSetUpPr fitToPage="1"/>
  </sheetPr>
  <dimension ref="A1:BZ33"/>
  <sheetViews>
    <sheetView showGridLines="0" zoomScale="81" zoomScaleNormal="81" workbookViewId="0">
      <pane xSplit="2" ySplit="9" topLeftCell="C10" activePane="bottomRight" state="frozen"/>
      <selection activeCell="E29" sqref="E29"/>
      <selection pane="topRight" activeCell="E29" sqref="E29"/>
      <selection pane="bottomLeft" activeCell="E29" sqref="E29"/>
      <selection pane="bottomRight" activeCell="E29" sqref="E29"/>
    </sheetView>
  </sheetViews>
  <sheetFormatPr defaultRowHeight="12.75" x14ac:dyDescent="0.2"/>
  <cols>
    <col min="1" max="1" width="55.28515625" bestFit="1" customWidth="1"/>
    <col min="2" max="2" width="2.85546875" customWidth="1"/>
    <col min="3" max="3" width="11.28515625" bestFit="1" customWidth="1"/>
    <col min="4" max="4" width="0.7109375" customWidth="1"/>
    <col min="5" max="5" width="10.7109375" bestFit="1" customWidth="1"/>
    <col min="6" max="6" width="0.7109375" customWidth="1"/>
    <col min="7" max="7" width="10.140625" bestFit="1" customWidth="1"/>
    <col min="8" max="8" width="0.7109375" customWidth="1"/>
    <col min="9" max="9" width="10.7109375" bestFit="1" customWidth="1"/>
    <col min="10" max="10" width="0.7109375" customWidth="1"/>
    <col min="11" max="11" width="10.140625" bestFit="1" customWidth="1"/>
    <col min="12" max="12" width="0.7109375" customWidth="1"/>
    <col min="13" max="13" width="10.7109375" bestFit="1" customWidth="1"/>
    <col min="14" max="14" width="0.7109375" customWidth="1"/>
    <col min="15" max="15" width="10.140625" bestFit="1" customWidth="1"/>
    <col min="16" max="16" width="0.7109375" customWidth="1"/>
    <col min="17" max="17" width="10.7109375" bestFit="1" customWidth="1"/>
    <col min="18" max="18" width="0.7109375" customWidth="1"/>
    <col min="19" max="19" width="10.140625" bestFit="1" customWidth="1"/>
    <col min="20" max="20" width="0.7109375" customWidth="1"/>
    <col min="21" max="21" width="10.7109375" bestFit="1" customWidth="1"/>
    <col min="22" max="22" width="0.7109375" customWidth="1"/>
    <col min="23" max="23" width="10.140625" bestFit="1" customWidth="1"/>
    <col min="24" max="24" width="0.7109375" customWidth="1"/>
    <col min="25" max="25" width="10.7109375" bestFit="1" customWidth="1"/>
    <col min="26" max="26" width="0.7109375" customWidth="1"/>
    <col min="27" max="27" width="10.140625" bestFit="1" customWidth="1"/>
    <col min="28" max="28" width="0.7109375" customWidth="1"/>
    <col min="29" max="29" width="10.7109375" bestFit="1" customWidth="1"/>
    <col min="30" max="30" width="0.7109375" customWidth="1"/>
    <col min="31" max="31" width="10.140625" bestFit="1" customWidth="1"/>
    <col min="32" max="32" width="0.7109375" customWidth="1"/>
    <col min="33" max="33" width="10.7109375" bestFit="1" customWidth="1"/>
    <col min="34" max="34" width="0.7109375" customWidth="1"/>
    <col min="35" max="35" width="9.140625" bestFit="1" customWidth="1"/>
    <col min="36" max="36" width="0.7109375" customWidth="1"/>
    <col min="37" max="37" width="10.7109375" bestFit="1" customWidth="1"/>
    <col min="38" max="38" width="0.7109375" customWidth="1"/>
    <col min="39" max="39" width="10.140625" bestFit="1" customWidth="1"/>
    <col min="40" max="40" width="0.7109375" customWidth="1"/>
    <col min="41" max="41" width="10.7109375" bestFit="1" customWidth="1"/>
    <col min="42" max="42" width="0.7109375" customWidth="1"/>
    <col min="43" max="43" width="10.140625" bestFit="1" customWidth="1"/>
    <col min="44" max="44" width="0.7109375" customWidth="1"/>
    <col min="45" max="45" width="10.7109375" bestFit="1" customWidth="1"/>
    <col min="46" max="46" width="0.7109375" customWidth="1"/>
    <col min="47" max="47" width="10.140625" bestFit="1" customWidth="1"/>
    <col min="48" max="48" width="0.7109375" customWidth="1"/>
    <col min="49" max="49" width="10.7109375" bestFit="1" customWidth="1"/>
    <col min="50" max="50" width="0.7109375" customWidth="1"/>
    <col min="51" max="51" width="10.140625" bestFit="1" customWidth="1"/>
    <col min="52" max="52" width="0.7109375" customWidth="1"/>
    <col min="53" max="53" width="10.7109375" bestFit="1" customWidth="1"/>
    <col min="54" max="54" width="0.7109375" customWidth="1"/>
    <col min="55" max="55" width="10.140625" bestFit="1" customWidth="1"/>
    <col min="56" max="56" width="0.7109375" customWidth="1"/>
    <col min="57" max="57" width="10.7109375" bestFit="1" customWidth="1"/>
    <col min="58" max="58" width="0.7109375" customWidth="1"/>
    <col min="59" max="59" width="10.140625" bestFit="1" customWidth="1"/>
    <col min="60" max="60" width="0.7109375" customWidth="1"/>
    <col min="61" max="61" width="10.7109375" bestFit="1" customWidth="1"/>
    <col min="63" max="63" width="17.42578125" hidden="1" customWidth="1"/>
    <col min="64" max="64" width="1.7109375" hidden="1" customWidth="1"/>
    <col min="65" max="65" width="12" hidden="1" customWidth="1"/>
    <col min="66" max="66" width="1.5703125" hidden="1" customWidth="1"/>
    <col min="67" max="67" width="12" hidden="1" customWidth="1"/>
    <col min="68" max="68" width="2.140625" hidden="1" customWidth="1"/>
    <col min="69" max="69" width="12" hidden="1" customWidth="1"/>
    <col min="70" max="70" width="3.42578125" hidden="1" customWidth="1"/>
    <col min="71" max="71" width="3.140625" hidden="1" customWidth="1"/>
    <col min="72" max="72" width="17.42578125" hidden="1" customWidth="1"/>
    <col min="73" max="73" width="2.28515625" hidden="1" customWidth="1"/>
    <col min="74" max="74" width="12.42578125" hidden="1" customWidth="1"/>
    <col min="75" max="75" width="1.5703125" hidden="1" customWidth="1"/>
    <col min="76" max="76" width="12" hidden="1" customWidth="1"/>
    <col min="77" max="77" width="1.5703125" hidden="1" customWidth="1"/>
    <col min="78" max="78" width="12" hidden="1" customWidth="1"/>
  </cols>
  <sheetData>
    <row r="1" spans="1:78" x14ac:dyDescent="0.2">
      <c r="A1" s="146" t="s">
        <v>157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c r="BH1" s="146"/>
      <c r="BI1" s="146"/>
    </row>
    <row r="2" spans="1:78" x14ac:dyDescent="0.2">
      <c r="A2" s="146" t="s">
        <v>129</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row>
    <row r="3" spans="1:78" x14ac:dyDescent="0.2">
      <c r="A3" s="146" t="s">
        <v>20</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row>
    <row r="4" spans="1:78" x14ac:dyDescent="0.2">
      <c r="A4" s="146" t="s">
        <v>10</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row>
    <row r="5" spans="1:78" x14ac:dyDescent="0.2">
      <c r="A5" s="1"/>
      <c r="G5" s="4"/>
      <c r="H5" s="4"/>
      <c r="I5" s="4"/>
      <c r="J5" s="4"/>
      <c r="AI5" s="4"/>
      <c r="AJ5" s="4"/>
      <c r="AK5" s="4"/>
      <c r="AL5" s="4"/>
    </row>
    <row r="6" spans="1:78" x14ac:dyDescent="0.2">
      <c r="C6" s="148" t="s">
        <v>83</v>
      </c>
      <c r="D6" s="148"/>
      <c r="E6" s="148"/>
      <c r="F6" s="66"/>
      <c r="G6" s="148" t="s">
        <v>19</v>
      </c>
      <c r="H6" s="148"/>
      <c r="I6" s="148"/>
      <c r="J6" s="148"/>
      <c r="K6" s="148"/>
      <c r="L6" s="148"/>
      <c r="M6" s="148"/>
      <c r="N6" s="148"/>
      <c r="O6" s="148"/>
      <c r="P6" s="148"/>
      <c r="Q6" s="148"/>
      <c r="R6" s="148"/>
      <c r="S6" s="148"/>
      <c r="T6" s="148"/>
      <c r="U6" s="148"/>
      <c r="V6" s="64"/>
      <c r="W6" s="148" t="s">
        <v>137</v>
      </c>
      <c r="X6" s="148"/>
      <c r="Y6" s="148"/>
      <c r="Z6" s="66"/>
      <c r="AA6" s="148" t="s">
        <v>138</v>
      </c>
      <c r="AB6" s="148"/>
      <c r="AC6" s="148"/>
      <c r="AD6" s="64"/>
      <c r="AE6" s="148" t="s">
        <v>83</v>
      </c>
      <c r="AF6" s="148"/>
      <c r="AG6" s="148"/>
      <c r="AH6" s="66"/>
      <c r="AI6" s="148" t="s">
        <v>19</v>
      </c>
      <c r="AJ6" s="148"/>
      <c r="AK6" s="148"/>
      <c r="AL6" s="148"/>
      <c r="AM6" s="148"/>
      <c r="AN6" s="148"/>
      <c r="AO6" s="148"/>
      <c r="AP6" s="148"/>
      <c r="AQ6" s="148"/>
      <c r="AR6" s="148"/>
      <c r="AS6" s="148"/>
      <c r="AT6" s="148"/>
      <c r="AU6" s="148"/>
      <c r="AV6" s="148"/>
      <c r="AW6" s="148"/>
      <c r="AX6" s="64"/>
      <c r="AY6" s="148" t="s">
        <v>137</v>
      </c>
      <c r="AZ6" s="148"/>
      <c r="BA6" s="148"/>
      <c r="BB6" s="66"/>
      <c r="BC6" s="148" t="s">
        <v>138</v>
      </c>
      <c r="BD6" s="148"/>
      <c r="BE6" s="148"/>
      <c r="BF6" s="66"/>
      <c r="BG6" s="148" t="s">
        <v>83</v>
      </c>
      <c r="BH6" s="148"/>
      <c r="BI6" s="148"/>
      <c r="BK6" s="61" t="s">
        <v>143</v>
      </c>
      <c r="BM6" s="61" t="s">
        <v>144</v>
      </c>
      <c r="BN6" s="31"/>
      <c r="BO6" s="61" t="s">
        <v>145</v>
      </c>
      <c r="BP6" s="31"/>
      <c r="BQ6" s="61" t="s">
        <v>146</v>
      </c>
      <c r="BR6" s="31"/>
      <c r="BT6" s="61" t="s">
        <v>139</v>
      </c>
      <c r="BV6" s="61" t="s">
        <v>140</v>
      </c>
      <c r="BW6" s="31"/>
      <c r="BX6" s="61" t="s">
        <v>141</v>
      </c>
      <c r="BY6" s="31"/>
      <c r="BZ6" s="61" t="s">
        <v>142</v>
      </c>
    </row>
    <row r="7" spans="1:78" ht="6.75" customHeight="1" x14ac:dyDescent="0.2">
      <c r="G7" s="4"/>
      <c r="H7" s="4"/>
      <c r="I7" s="4"/>
      <c r="J7" s="4"/>
      <c r="K7" s="4"/>
      <c r="L7" s="4"/>
      <c r="M7" s="4"/>
      <c r="N7" s="4"/>
      <c r="O7" s="4"/>
      <c r="P7" s="4"/>
      <c r="Q7" s="4"/>
      <c r="S7" s="4"/>
      <c r="T7" s="4"/>
      <c r="U7" s="4"/>
      <c r="AI7" s="4"/>
      <c r="AJ7" s="4"/>
      <c r="AK7" s="4"/>
      <c r="AL7" s="4"/>
      <c r="AM7" s="4"/>
      <c r="AN7" s="4"/>
      <c r="AO7" s="4"/>
      <c r="AP7" s="4"/>
      <c r="AQ7" s="4"/>
      <c r="AR7" s="4"/>
      <c r="AS7" s="4"/>
      <c r="AU7" s="4"/>
      <c r="AV7" s="4"/>
      <c r="AW7" s="4"/>
      <c r="BK7" s="61"/>
      <c r="BL7" s="61"/>
      <c r="BM7" s="61"/>
      <c r="BN7" s="61"/>
      <c r="BO7" s="61"/>
      <c r="BP7" s="61"/>
      <c r="BQ7" s="61"/>
      <c r="BT7" s="61"/>
      <c r="BU7" s="61"/>
      <c r="BV7" s="61"/>
      <c r="BW7" s="61"/>
      <c r="BX7" s="61"/>
      <c r="BY7" s="61"/>
      <c r="BZ7" s="61"/>
    </row>
    <row r="8" spans="1:78" x14ac:dyDescent="0.2">
      <c r="C8" s="153">
        <v>44926</v>
      </c>
      <c r="D8" s="153"/>
      <c r="E8" s="153"/>
      <c r="F8" s="14"/>
      <c r="G8" s="153">
        <v>44926</v>
      </c>
      <c r="H8" s="153"/>
      <c r="I8" s="153"/>
      <c r="J8" s="4"/>
      <c r="K8" s="153">
        <v>44834</v>
      </c>
      <c r="L8" s="153"/>
      <c r="M8" s="153"/>
      <c r="N8" s="4"/>
      <c r="O8" s="153">
        <v>44742</v>
      </c>
      <c r="P8" s="153"/>
      <c r="Q8" s="153"/>
      <c r="S8" s="153">
        <v>44651</v>
      </c>
      <c r="T8" s="153"/>
      <c r="U8" s="153"/>
      <c r="W8" s="153">
        <v>44834</v>
      </c>
      <c r="X8" s="153"/>
      <c r="Y8" s="153"/>
      <c r="Z8" s="14"/>
      <c r="AA8" s="153">
        <v>44742</v>
      </c>
      <c r="AB8" s="153"/>
      <c r="AC8" s="153"/>
      <c r="AE8" s="153">
        <v>44561</v>
      </c>
      <c r="AF8" s="153"/>
      <c r="AG8" s="153"/>
      <c r="AH8" s="14"/>
      <c r="AI8" s="153">
        <v>44561</v>
      </c>
      <c r="AJ8" s="153"/>
      <c r="AK8" s="153"/>
      <c r="AL8" s="4"/>
      <c r="AM8" s="153">
        <v>44469</v>
      </c>
      <c r="AN8" s="153"/>
      <c r="AO8" s="153"/>
      <c r="AP8" s="4"/>
      <c r="AQ8" s="153">
        <v>44377</v>
      </c>
      <c r="AR8" s="153"/>
      <c r="AS8" s="153"/>
      <c r="AU8" s="153">
        <v>44286</v>
      </c>
      <c r="AV8" s="153"/>
      <c r="AW8" s="153"/>
      <c r="AY8" s="153">
        <v>44469</v>
      </c>
      <c r="AZ8" s="153"/>
      <c r="BA8" s="153"/>
      <c r="BB8" s="14"/>
      <c r="BC8" s="153">
        <v>44377</v>
      </c>
      <c r="BD8" s="153"/>
      <c r="BE8" s="153"/>
      <c r="BF8" s="14"/>
      <c r="BG8" s="153">
        <v>44196</v>
      </c>
      <c r="BH8" s="153"/>
      <c r="BI8" s="153"/>
      <c r="BK8" s="61"/>
      <c r="BL8" s="61"/>
      <c r="BM8" s="61"/>
      <c r="BN8" s="61"/>
      <c r="BO8" s="61"/>
      <c r="BP8" s="61"/>
      <c r="BQ8" s="61"/>
      <c r="BT8" s="61"/>
      <c r="BU8" s="61"/>
      <c r="BV8" s="61"/>
      <c r="BW8" s="61"/>
      <c r="BX8" s="61"/>
      <c r="BY8" s="61"/>
      <c r="BZ8" s="61"/>
    </row>
    <row r="9" spans="1:78" x14ac:dyDescent="0.2">
      <c r="C9" s="11" t="s">
        <v>39</v>
      </c>
      <c r="D9" s="4"/>
      <c r="E9" s="11" t="s">
        <v>40</v>
      </c>
      <c r="F9" s="14"/>
      <c r="G9" s="11" t="s">
        <v>39</v>
      </c>
      <c r="H9" s="4"/>
      <c r="I9" s="11" t="s">
        <v>40</v>
      </c>
      <c r="J9" s="4"/>
      <c r="K9" s="11" t="s">
        <v>39</v>
      </c>
      <c r="L9" s="4"/>
      <c r="M9" s="11" t="s">
        <v>40</v>
      </c>
      <c r="N9" s="4"/>
      <c r="O9" s="11" t="s">
        <v>39</v>
      </c>
      <c r="P9" s="4"/>
      <c r="Q9" s="11" t="s">
        <v>40</v>
      </c>
      <c r="S9" s="11" t="s">
        <v>39</v>
      </c>
      <c r="T9" s="4"/>
      <c r="U9" s="11" t="s">
        <v>40</v>
      </c>
      <c r="W9" s="11" t="s">
        <v>39</v>
      </c>
      <c r="X9" s="4"/>
      <c r="Y9" s="11" t="s">
        <v>40</v>
      </c>
      <c r="Z9" s="14"/>
      <c r="AA9" s="11" t="s">
        <v>39</v>
      </c>
      <c r="AB9" s="4"/>
      <c r="AC9" s="11" t="s">
        <v>40</v>
      </c>
      <c r="AE9" s="11" t="s">
        <v>39</v>
      </c>
      <c r="AF9" s="4"/>
      <c r="AG9" s="11" t="s">
        <v>40</v>
      </c>
      <c r="AH9" s="14"/>
      <c r="AI9" s="11" t="s">
        <v>39</v>
      </c>
      <c r="AJ9" s="4"/>
      <c r="AK9" s="11" t="s">
        <v>40</v>
      </c>
      <c r="AL9" s="4"/>
      <c r="AM9" s="11" t="s">
        <v>39</v>
      </c>
      <c r="AN9" s="4"/>
      <c r="AO9" s="11" t="s">
        <v>40</v>
      </c>
      <c r="AP9" s="4"/>
      <c r="AQ9" s="11" t="s">
        <v>39</v>
      </c>
      <c r="AR9" s="4"/>
      <c r="AS9" s="11" t="s">
        <v>40</v>
      </c>
      <c r="AU9" s="11" t="s">
        <v>39</v>
      </c>
      <c r="AV9" s="4"/>
      <c r="AW9" s="11" t="s">
        <v>40</v>
      </c>
      <c r="AY9" s="11" t="s">
        <v>39</v>
      </c>
      <c r="AZ9" s="4"/>
      <c r="BA9" s="11" t="s">
        <v>40</v>
      </c>
      <c r="BB9" s="14"/>
      <c r="BC9" s="11" t="s">
        <v>39</v>
      </c>
      <c r="BD9" s="4"/>
      <c r="BE9" s="11" t="s">
        <v>40</v>
      </c>
      <c r="BF9" s="14"/>
      <c r="BG9" s="11" t="s">
        <v>39</v>
      </c>
      <c r="BH9" s="4"/>
      <c r="BI9" s="11" t="s">
        <v>40</v>
      </c>
      <c r="BK9" s="61"/>
      <c r="BL9" s="61"/>
      <c r="BM9" s="61"/>
      <c r="BN9" s="61"/>
      <c r="BO9" s="61"/>
      <c r="BP9" s="61"/>
      <c r="BQ9" s="61"/>
      <c r="BT9" s="61"/>
      <c r="BU9" s="61"/>
      <c r="BV9" s="61"/>
      <c r="BW9" s="61"/>
      <c r="BX9" s="61"/>
      <c r="BY9" s="61"/>
      <c r="BZ9" s="61"/>
    </row>
    <row r="10" spans="1:78" ht="7.5" customHeight="1" x14ac:dyDescent="0.2">
      <c r="BK10" s="61"/>
      <c r="BL10" s="61"/>
      <c r="BM10" s="61"/>
      <c r="BN10" s="61"/>
      <c r="BO10" s="61"/>
      <c r="BP10" s="61"/>
      <c r="BQ10" s="61"/>
      <c r="BT10" s="61"/>
      <c r="BU10" s="61"/>
      <c r="BV10" s="61"/>
      <c r="BW10" s="61"/>
      <c r="BX10" s="61"/>
      <c r="BY10" s="61"/>
      <c r="BZ10" s="61"/>
    </row>
    <row r="11" spans="1:78" x14ac:dyDescent="0.2">
      <c r="A11" s="7" t="s">
        <v>64</v>
      </c>
      <c r="C11" s="3">
        <f>'[1]2 Stmt. of Operations'!C37</f>
        <v>-136519</v>
      </c>
      <c r="D11" s="3"/>
      <c r="E11" s="43">
        <f>C11/E23</f>
        <v>-0.74853740247065215</v>
      </c>
      <c r="G11" s="3">
        <f>'[1]2 Stmt. of Operations'!E37</f>
        <v>-46526</v>
      </c>
      <c r="H11" s="3"/>
      <c r="I11" s="43">
        <f>G11/I23</f>
        <v>-0.20955203444641618</v>
      </c>
      <c r="J11" s="2"/>
      <c r="K11" s="42">
        <f>'[1]2 Stmt. of Operations'!G37</f>
        <v>-49123</v>
      </c>
      <c r="L11" s="3"/>
      <c r="M11" s="43">
        <f>K11/M23</f>
        <v>-0.2230896391363979</v>
      </c>
      <c r="N11" s="2"/>
      <c r="O11" s="3">
        <f>'[1]2 Stmt. of Operations'!I37</f>
        <v>-20598</v>
      </c>
      <c r="P11" s="3"/>
      <c r="Q11" s="43">
        <f>O11/Q23</f>
        <v>-0.13571315623023403</v>
      </c>
      <c r="S11" s="3">
        <f>'[1]2 Stmt. of Operations'!K37</f>
        <v>-20272</v>
      </c>
      <c r="T11" s="3"/>
      <c r="U11" s="43">
        <f>S11/U23</f>
        <v>-0.1495779469925034</v>
      </c>
      <c r="W11" s="3">
        <f>'[1]2 Stmt. of Operations'!M37</f>
        <v>-89993</v>
      </c>
      <c r="X11" s="3"/>
      <c r="Y11" s="43">
        <f>W11/Y23</f>
        <v>-0.53198042159772063</v>
      </c>
      <c r="AA11" s="3">
        <f>'[1]2 Stmt. of Operations'!O37</f>
        <v>-40870</v>
      </c>
      <c r="AB11" s="3"/>
      <c r="AC11" s="43">
        <f>AA11/AC23</f>
        <v>-0.28450700303511262</v>
      </c>
      <c r="AE11" s="3">
        <f>'[1]2 Stmt. of Operations'!Q37</f>
        <v>-61166</v>
      </c>
      <c r="AF11" s="3"/>
      <c r="AG11" s="43">
        <f>AE11/AG23</f>
        <v>-0.47864839696687506</v>
      </c>
      <c r="AI11" s="3">
        <f>'[1]2 Stmt. of Operations'!S37</f>
        <v>-7894</v>
      </c>
      <c r="AJ11" s="3"/>
      <c r="AK11" s="43">
        <f>AI11/AK23</f>
        <v>-5.890033800168628E-2</v>
      </c>
      <c r="AL11" s="2"/>
      <c r="AM11" s="42">
        <f>'[1]2 Stmt. of Operations'!U37</f>
        <v>-13986</v>
      </c>
      <c r="AN11" s="3"/>
      <c r="AO11" s="43">
        <f>AM11/AO23</f>
        <v>-0.1103075139402639</v>
      </c>
      <c r="AP11" s="2"/>
      <c r="AQ11" s="3">
        <f>'[1]2 Stmt. of Operations'!W37</f>
        <v>-13797</v>
      </c>
      <c r="AR11" s="3"/>
      <c r="AS11" s="43">
        <f>AQ11/AS23</f>
        <v>-0.10945656485521618</v>
      </c>
      <c r="AU11" s="3">
        <f>'[1]2 Stmt. of Operations'!Y37</f>
        <v>-25489</v>
      </c>
      <c r="AV11" s="3"/>
      <c r="AW11" s="43">
        <f>AU11/AW23</f>
        <v>-0.20507683643092767</v>
      </c>
      <c r="AY11" s="3">
        <f>'[1]2 Stmt. of Operations'!AA37</f>
        <v>-53272</v>
      </c>
      <c r="AZ11" s="3"/>
      <c r="BA11" s="43">
        <f>AY11/BA23</f>
        <v>-0.42376899212473151</v>
      </c>
      <c r="BC11" s="3">
        <f>'[1]2 Stmt. of Operations'!AC37</f>
        <v>-39286</v>
      </c>
      <c r="BD11" s="3"/>
      <c r="BE11" s="43">
        <f>BC11/BE23</f>
        <v>-0.31386114883758087</v>
      </c>
      <c r="BG11" s="3">
        <f>'[1]2 Stmt. of Operations'!AE37</f>
        <v>-22127</v>
      </c>
      <c r="BH11" s="3"/>
      <c r="BI11" s="43">
        <f>BG11/BI23</f>
        <v>-0.18257203208026668</v>
      </c>
      <c r="BK11" s="62">
        <f>G11+K11+O11+S11-C11</f>
        <v>0</v>
      </c>
      <c r="BL11" s="61"/>
      <c r="BM11" s="62">
        <f>W11+G11-C11</f>
        <v>0</v>
      </c>
      <c r="BN11" s="61"/>
      <c r="BO11" s="62">
        <f>AA11+K11-W11</f>
        <v>0</v>
      </c>
      <c r="BP11" s="61"/>
      <c r="BQ11" s="62">
        <f>S11+O11-AA11</f>
        <v>0</v>
      </c>
      <c r="BT11" s="62">
        <f>AI11+AM11+AQ11+AU11-AE11</f>
        <v>0</v>
      </c>
      <c r="BU11" s="61"/>
      <c r="BV11" s="62">
        <f>AY11+AI11-AE11</f>
        <v>0</v>
      </c>
      <c r="BW11" s="61"/>
      <c r="BX11" s="62">
        <f>BC11+AM11-AY11</f>
        <v>0</v>
      </c>
      <c r="BY11" s="61"/>
      <c r="BZ11" s="62">
        <f>AU11+AQ11-BC11</f>
        <v>0</v>
      </c>
    </row>
    <row r="12" spans="1:78" ht="7.5" customHeight="1" x14ac:dyDescent="0.2">
      <c r="A12" s="7"/>
      <c r="C12" s="2"/>
      <c r="D12" s="2"/>
      <c r="E12" s="2"/>
      <c r="G12" s="2"/>
      <c r="H12" s="2"/>
      <c r="I12" s="2"/>
      <c r="J12" s="2"/>
      <c r="K12" s="12"/>
      <c r="L12" s="2"/>
      <c r="M12" s="2"/>
      <c r="N12" s="2"/>
      <c r="O12" s="2"/>
      <c r="P12" s="2"/>
      <c r="Q12" s="2"/>
      <c r="S12" s="2"/>
      <c r="T12" s="2"/>
      <c r="U12" s="2"/>
      <c r="W12" s="2"/>
      <c r="X12" s="2"/>
      <c r="Y12" s="2"/>
      <c r="AA12" s="2"/>
      <c r="AB12" s="2"/>
      <c r="AC12" s="2"/>
      <c r="AE12" s="2"/>
      <c r="AF12" s="2"/>
      <c r="AG12" s="2"/>
      <c r="AI12" s="2"/>
      <c r="AJ12" s="2"/>
      <c r="AK12" s="2"/>
      <c r="AL12" s="2"/>
      <c r="AM12" s="12"/>
      <c r="AN12" s="2"/>
      <c r="AO12" s="2"/>
      <c r="AP12" s="2"/>
      <c r="AQ12" s="2"/>
      <c r="AR12" s="2"/>
      <c r="AS12" s="2"/>
      <c r="AU12" s="2"/>
      <c r="AV12" s="2"/>
      <c r="AW12" s="2"/>
      <c r="AY12" s="2"/>
      <c r="AZ12" s="2"/>
      <c r="BA12" s="2"/>
      <c r="BC12" s="2"/>
      <c r="BD12" s="2"/>
      <c r="BE12" s="2"/>
      <c r="BG12" s="2"/>
      <c r="BH12" s="2"/>
      <c r="BI12" s="2"/>
      <c r="BK12" s="62">
        <f t="shared" ref="BK12:BK20" si="0">G12+K12+O12+S12-C12</f>
        <v>0</v>
      </c>
      <c r="BL12" s="61"/>
      <c r="BM12" s="62">
        <f t="shared" ref="BM12:BM20" si="1">W12+G12-C12</f>
        <v>0</v>
      </c>
      <c r="BN12" s="61"/>
      <c r="BO12" s="62">
        <f t="shared" ref="BO12:BO20" si="2">AA12+K12-W12</f>
        <v>0</v>
      </c>
      <c r="BP12" s="61"/>
      <c r="BQ12" s="62">
        <f t="shared" ref="BQ12:BQ20" si="3">S12+O12-AA12</f>
        <v>0</v>
      </c>
      <c r="BT12" s="62">
        <f t="shared" ref="BT12:BT20" si="4">AI12+AM12+AQ12+AU12-AE12</f>
        <v>0</v>
      </c>
      <c r="BU12" s="61"/>
      <c r="BV12" s="62">
        <f t="shared" ref="BV12:BV20" si="5">AY12+AI12-AE12</f>
        <v>0</v>
      </c>
      <c r="BW12" s="61"/>
      <c r="BX12" s="62">
        <f t="shared" ref="BX12:BX20" si="6">BC12+AM12-AY12</f>
        <v>0</v>
      </c>
      <c r="BY12" s="61"/>
      <c r="BZ12" s="62">
        <f t="shared" ref="BZ12:BZ20" si="7">AU12+AQ12-BC12</f>
        <v>0</v>
      </c>
    </row>
    <row r="13" spans="1:78" x14ac:dyDescent="0.2">
      <c r="A13" s="7" t="s">
        <v>28</v>
      </c>
      <c r="C13" s="2">
        <f>'[1]4 Supplemental Financial Data'!B19</f>
        <v>30593</v>
      </c>
      <c r="D13" s="2"/>
      <c r="E13" s="16">
        <f>C13/$E$23</f>
        <v>0.16774225385319744</v>
      </c>
      <c r="G13" s="2">
        <f>'[1]4 Supplemental Financial Data'!D19</f>
        <v>7937</v>
      </c>
      <c r="H13" s="2"/>
      <c r="I13" s="16">
        <f>G13/I23</f>
        <v>3.5748065541873472E-2</v>
      </c>
      <c r="J13" s="2"/>
      <c r="K13" s="12">
        <f>'[1]4 Supplemental Financial Data'!F19</f>
        <v>8353</v>
      </c>
      <c r="L13" s="2"/>
      <c r="M13" s="16">
        <f>K13/M23</f>
        <v>3.7934730283295637E-2</v>
      </c>
      <c r="N13" s="2"/>
      <c r="O13" s="2">
        <f>'[1]4 Supplemental Financial Data'!H19</f>
        <v>7291</v>
      </c>
      <c r="P13" s="2"/>
      <c r="Q13" s="16">
        <f>O13/Q23</f>
        <v>4.8037897954880879E-2</v>
      </c>
      <c r="S13" s="2">
        <f>'[1]4 Supplemental Financial Data'!J19</f>
        <v>7012</v>
      </c>
      <c r="T13" s="2"/>
      <c r="U13" s="16">
        <f>S13/U23</f>
        <v>5.1738386163744758E-2</v>
      </c>
      <c r="W13" s="2">
        <f>'[1]4 Supplemental Financial Data'!L19</f>
        <v>22656</v>
      </c>
      <c r="X13" s="2"/>
      <c r="Y13" s="16">
        <f>W13/Y23</f>
        <v>0.13392762138964096</v>
      </c>
      <c r="AA13" s="6">
        <f>'[1]4 Supplemental Financial Data'!N19</f>
        <v>14303</v>
      </c>
      <c r="AB13" s="2"/>
      <c r="AC13" s="16">
        <f>AA13/AC23</f>
        <v>9.9567009161028036E-2</v>
      </c>
      <c r="AE13" s="2">
        <v>18847</v>
      </c>
      <c r="AF13" s="2"/>
      <c r="AG13" s="16">
        <f>AE13/$AG$23</f>
        <v>0.14748530781209651</v>
      </c>
      <c r="AI13" s="2">
        <f>'[1]4 Supplemental Financial Data'!R19-'[1]4 Supplemental Financial Data'!R17</f>
        <v>4257</v>
      </c>
      <c r="AJ13" s="2"/>
      <c r="AK13" s="16">
        <f>AI13/AK23</f>
        <v>3.1763204823052761E-2</v>
      </c>
      <c r="AL13" s="2"/>
      <c r="AM13" s="12">
        <f>'[1]4 Supplemental Financial Data'!T19-'[1]4 Supplemental Financial Data'!T17</f>
        <v>4041</v>
      </c>
      <c r="AN13" s="2"/>
      <c r="AO13" s="16">
        <f>AM13/AO23</f>
        <v>3.1871347335378691E-2</v>
      </c>
      <c r="AP13" s="2"/>
      <c r="AQ13" s="2">
        <f>'[1]4 Supplemental Financial Data'!V19-'[1]4 Supplemental Financial Data'!V17</f>
        <v>3341</v>
      </c>
      <c r="AR13" s="2"/>
      <c r="AS13" s="16">
        <f>AQ13/AS23</f>
        <v>2.650535501785006E-2</v>
      </c>
      <c r="AU13" s="2">
        <f>'[1]6 GAAP NI toEBITDA toAdj EBITDA'!Y20</f>
        <v>7208</v>
      </c>
      <c r="AV13" s="2"/>
      <c r="AW13" s="16">
        <f>AU13/AW23</f>
        <v>5.7993402526349665E-2</v>
      </c>
      <c r="AY13" s="2">
        <f>'[1]4 Supplemental Financial Data'!Z19-'[1]4 Supplemental Financial Data'!Z17</f>
        <v>14590</v>
      </c>
      <c r="AZ13" s="2"/>
      <c r="BA13" s="16">
        <f>AY13/BA23</f>
        <v>0.11606077479914088</v>
      </c>
      <c r="BC13" s="6">
        <f>'[1]4 Supplemental Financial Data'!AB19-'[1]4 Supplemental Financial Data'!AB17</f>
        <v>10549</v>
      </c>
      <c r="BD13" s="2"/>
      <c r="BE13" s="16">
        <f>BC13/BE23</f>
        <v>8.4277382759447156E-2</v>
      </c>
      <c r="BG13" s="2">
        <f>'[1]4 Supplemental Financial Data'!AD19</f>
        <v>15717</v>
      </c>
      <c r="BH13" s="2"/>
      <c r="BI13" s="16">
        <f>BG13/$BI$23</f>
        <v>0.1296824977722037</v>
      </c>
      <c r="BK13" s="62">
        <f t="shared" si="0"/>
        <v>0</v>
      </c>
      <c r="BL13" s="61"/>
      <c r="BM13" s="62">
        <f t="shared" si="1"/>
        <v>0</v>
      </c>
      <c r="BN13" s="61"/>
      <c r="BO13" s="62">
        <f t="shared" si="2"/>
        <v>0</v>
      </c>
      <c r="BP13" s="61"/>
      <c r="BQ13" s="62">
        <f t="shared" si="3"/>
        <v>0</v>
      </c>
      <c r="BT13" s="62">
        <f t="shared" si="4"/>
        <v>0</v>
      </c>
      <c r="BU13" s="61"/>
      <c r="BV13" s="62">
        <f>AY13+AI13-AE13</f>
        <v>0</v>
      </c>
      <c r="BW13" s="61"/>
      <c r="BX13" s="62">
        <f t="shared" si="6"/>
        <v>0</v>
      </c>
      <c r="BY13" s="61"/>
      <c r="BZ13" s="62">
        <f t="shared" si="7"/>
        <v>0</v>
      </c>
    </row>
    <row r="14" spans="1:78" x14ac:dyDescent="0.2">
      <c r="A14" s="7" t="s">
        <v>165</v>
      </c>
      <c r="C14" s="2">
        <v>849</v>
      </c>
      <c r="D14" s="2"/>
      <c r="E14" s="16">
        <f t="shared" ref="E14:E18" si="8">C14/$E$23</f>
        <v>4.6550901683837676E-3</v>
      </c>
      <c r="G14" s="2">
        <f>216-1</f>
        <v>215</v>
      </c>
      <c r="H14" s="2"/>
      <c r="I14" s="16">
        <f>G14/I23</f>
        <v>9.6835505751578647E-4</v>
      </c>
      <c r="J14" s="2"/>
      <c r="K14" s="12">
        <v>214</v>
      </c>
      <c r="L14" s="2"/>
      <c r="M14" s="16">
        <f>K14/M23</f>
        <v>9.7187025986175831E-4</v>
      </c>
      <c r="N14" s="2"/>
      <c r="O14" s="2">
        <f>AA14-S14</f>
        <v>211</v>
      </c>
      <c r="P14" s="2"/>
      <c r="Q14" s="16">
        <f>O14/Q23</f>
        <v>1.3902066202825217E-3</v>
      </c>
      <c r="S14" s="2">
        <v>209</v>
      </c>
      <c r="T14" s="2"/>
      <c r="U14" s="16">
        <f>S14/U23</f>
        <v>1.5421167581606754E-3</v>
      </c>
      <c r="W14" s="2">
        <v>634</v>
      </c>
      <c r="X14" s="2"/>
      <c r="Y14" s="16">
        <f>W14/Y23</f>
        <v>3.7477980208788998E-3</v>
      </c>
      <c r="AA14" s="6">
        <v>420</v>
      </c>
      <c r="AB14" s="2"/>
      <c r="AC14" s="16">
        <f>AA14/AC23</f>
        <v>2.9237323531868683E-3</v>
      </c>
      <c r="AE14" s="2">
        <v>811</v>
      </c>
      <c r="AF14" s="2"/>
      <c r="AG14" s="16">
        <f t="shared" ref="AG14:AG20" si="9">AE14/$AG$23</f>
        <v>6.3463991423361949E-3</v>
      </c>
      <c r="AI14" s="2">
        <v>207</v>
      </c>
      <c r="AJ14" s="2"/>
      <c r="AK14" s="16">
        <f>AI14/AK23</f>
        <v>1.544511016765779E-3</v>
      </c>
      <c r="AL14" s="2"/>
      <c r="AM14" s="12">
        <f>AY14-BC14</f>
        <v>204</v>
      </c>
      <c r="AN14" s="2"/>
      <c r="AO14" s="16">
        <f>AM14/AO23</f>
        <v>1.6089470072796965E-3</v>
      </c>
      <c r="AP14" s="2"/>
      <c r="AQ14" s="2">
        <f>BC14-AU14</f>
        <v>201</v>
      </c>
      <c r="AR14" s="2"/>
      <c r="AS14" s="16">
        <f>AQ14/AS23</f>
        <v>1.5946053153510511E-3</v>
      </c>
      <c r="AU14" s="2">
        <v>199</v>
      </c>
      <c r="AV14" s="2"/>
      <c r="AW14" s="16">
        <f>AU14/AW23</f>
        <v>1.6010942151420066E-3</v>
      </c>
      <c r="AY14" s="2">
        <v>604</v>
      </c>
      <c r="AZ14" s="2"/>
      <c r="BA14" s="16">
        <f>AY14/BA23</f>
        <v>4.8047092514517543E-3</v>
      </c>
      <c r="BC14" s="6">
        <v>400</v>
      </c>
      <c r="BD14" s="2"/>
      <c r="BE14" s="16">
        <f>BC14/BE23</f>
        <v>3.1956539106814731E-3</v>
      </c>
      <c r="BG14" s="2">
        <v>1938</v>
      </c>
      <c r="BH14" s="2"/>
      <c r="BI14" s="16">
        <f t="shared" ref="BI14:BI20" si="10">BG14/$BI$23</f>
        <v>1.5990626753358196E-2</v>
      </c>
      <c r="BK14" s="128">
        <f t="shared" si="0"/>
        <v>0</v>
      </c>
      <c r="BL14" s="31"/>
      <c r="BM14" s="128">
        <f t="shared" si="1"/>
        <v>0</v>
      </c>
      <c r="BN14" s="31"/>
      <c r="BO14" s="128">
        <f t="shared" si="2"/>
        <v>0</v>
      </c>
      <c r="BP14" s="31"/>
      <c r="BQ14" s="128">
        <f t="shared" si="3"/>
        <v>0</v>
      </c>
      <c r="BT14" s="128">
        <f t="shared" si="4"/>
        <v>0</v>
      </c>
      <c r="BU14" s="31"/>
      <c r="BV14" s="128">
        <f t="shared" si="5"/>
        <v>0</v>
      </c>
      <c r="BW14" s="31"/>
      <c r="BX14" s="128">
        <f t="shared" si="6"/>
        <v>0</v>
      </c>
      <c r="BY14" s="31"/>
      <c r="BZ14" s="128">
        <f t="shared" si="7"/>
        <v>0</v>
      </c>
    </row>
    <row r="15" spans="1:78" x14ac:dyDescent="0.2">
      <c r="A15" s="7" t="s">
        <v>87</v>
      </c>
      <c r="C15" s="2">
        <f>'[1]2 Stmt. of Operations'!C23</f>
        <v>20030</v>
      </c>
      <c r="D15" s="2"/>
      <c r="E15" s="16">
        <f t="shared" si="8"/>
        <v>0.10982503659920716</v>
      </c>
      <c r="G15" s="2">
        <f>'[1]2 Stmt. of Operations'!E23</f>
        <v>10894</v>
      </c>
      <c r="H15" s="2"/>
      <c r="I15" s="16">
        <f>G15/I23</f>
        <v>4.9066325565474314E-2</v>
      </c>
      <c r="J15" s="2"/>
      <c r="K15" s="12">
        <f>'[1]2 Stmt. of Operations'!G23</f>
        <v>4070</v>
      </c>
      <c r="L15" s="2"/>
      <c r="M15" s="16">
        <f>K15/M23</f>
        <v>1.8483700736623161E-2</v>
      </c>
      <c r="N15" s="2"/>
      <c r="O15" s="2">
        <f>'[1]2 Stmt. of Operations'!I23</f>
        <v>4368</v>
      </c>
      <c r="P15" s="2"/>
      <c r="Q15" s="16">
        <f>O15/Q23</f>
        <v>2.8779253636938645E-2</v>
      </c>
      <c r="S15" s="2">
        <f>'[1]2 Stmt. of Operations'!K23</f>
        <v>698</v>
      </c>
      <c r="T15" s="2"/>
      <c r="U15" s="16">
        <f>S15/U23</f>
        <v>5.1502272593117286E-3</v>
      </c>
      <c r="W15" s="2">
        <f>'[1]2 Stmt. of Operations'!M23</f>
        <v>9136</v>
      </c>
      <c r="X15" s="2"/>
      <c r="Y15" s="16">
        <f>W15/Y23</f>
        <v>5.4006124162065662E-2</v>
      </c>
      <c r="AA15" s="6">
        <f>'[1]2 Stmt. of Operations'!O23</f>
        <v>5066</v>
      </c>
      <c r="AB15" s="2"/>
      <c r="AC15" s="16">
        <f>AA15/AC23</f>
        <v>3.5265781193439705E-2</v>
      </c>
      <c r="AE15" s="2">
        <f>'[1]6 GAAP NI toEBITDA toAdj EBITDA'!Q21</f>
        <v>13688</v>
      </c>
      <c r="AF15" s="2"/>
      <c r="AG15" s="16">
        <f t="shared" si="9"/>
        <v>0.10711407085116872</v>
      </c>
      <c r="AI15" s="2">
        <f>'[1]6 GAAP NI toEBITDA toAdj EBITDA'!S21</f>
        <v>2890</v>
      </c>
      <c r="AJ15" s="2"/>
      <c r="AK15" s="16">
        <f>AI15/AK23</f>
        <v>2.1563462987696142E-2</v>
      </c>
      <c r="AL15" s="2"/>
      <c r="AM15" s="12">
        <f>'[1]6 GAAP NI toEBITDA toAdj EBITDA'!U21</f>
        <v>1770</v>
      </c>
      <c r="AN15" s="2"/>
      <c r="AO15" s="16">
        <f>AM15/AO23</f>
        <v>1.3959981386691484E-2</v>
      </c>
      <c r="AP15" s="2"/>
      <c r="AQ15" s="2">
        <f>'[1]6 GAAP NI toEBITDA toAdj EBITDA'!W21</f>
        <v>2155</v>
      </c>
      <c r="AR15" s="2"/>
      <c r="AS15" s="16">
        <f>AQ15/AS23</f>
        <v>1.7096390321301072E-2</v>
      </c>
      <c r="AU15" s="2">
        <f>'[1]6 GAAP NI toEBITDA toAdj EBITDA'!Y21</f>
        <v>7136</v>
      </c>
      <c r="AV15" s="2"/>
      <c r="AW15" s="16">
        <f>AU15/AW23</f>
        <v>5.7414112157052055E-2</v>
      </c>
      <c r="AY15" s="2">
        <f>'[1]6 GAAP NI toEBITDA toAdj EBITDA'!AA21</f>
        <v>11061</v>
      </c>
      <c r="AZ15" s="2"/>
      <c r="BA15" s="16">
        <f>AY15/BA23</f>
        <v>8.7988226871370617E-2</v>
      </c>
      <c r="BC15" s="6">
        <f>'[1]6 GAAP NI toEBITDA toAdj EBITDA'!AC21</f>
        <v>9291</v>
      </c>
      <c r="BD15" s="2"/>
      <c r="BE15" s="16">
        <f>BC15/BE23</f>
        <v>7.4227051210353917E-2</v>
      </c>
      <c r="BG15" s="2">
        <f>'[1]2 Stmt. of Operations'!AE23</f>
        <v>0</v>
      </c>
      <c r="BH15" s="2"/>
      <c r="BI15" s="16">
        <f t="shared" si="10"/>
        <v>0</v>
      </c>
      <c r="BK15" s="62">
        <f t="shared" si="0"/>
        <v>0</v>
      </c>
      <c r="BL15" s="61"/>
      <c r="BM15" s="62">
        <f t="shared" si="1"/>
        <v>0</v>
      </c>
      <c r="BN15" s="61"/>
      <c r="BO15" s="62">
        <f t="shared" si="2"/>
        <v>0</v>
      </c>
      <c r="BP15" s="61"/>
      <c r="BQ15" s="62">
        <f t="shared" si="3"/>
        <v>0</v>
      </c>
      <c r="BT15" s="62">
        <f t="shared" si="4"/>
        <v>263</v>
      </c>
      <c r="BU15" s="61"/>
      <c r="BV15" s="62">
        <f t="shared" si="5"/>
        <v>263</v>
      </c>
      <c r="BW15" s="61"/>
      <c r="BX15" s="62">
        <f t="shared" si="6"/>
        <v>0</v>
      </c>
      <c r="BY15" s="61"/>
      <c r="BZ15" s="62">
        <f t="shared" si="7"/>
        <v>0</v>
      </c>
    </row>
    <row r="16" spans="1:78" x14ac:dyDescent="0.2">
      <c r="A16" s="7" t="s">
        <v>80</v>
      </c>
      <c r="C16" s="2">
        <f>'[1]4 Supplemental Financial Data'!B28</f>
        <v>37177</v>
      </c>
      <c r="D16" s="2"/>
      <c r="E16" s="16">
        <f t="shared" si="8"/>
        <v>0.20384250552414998</v>
      </c>
      <c r="G16" s="2">
        <f>'[1]4 Supplemental Financial Data'!D28</f>
        <v>6185</v>
      </c>
      <c r="H16" s="2"/>
      <c r="I16" s="16">
        <f>G16/I23</f>
        <v>2.785709781737274E-2</v>
      </c>
      <c r="J16" s="2"/>
      <c r="K16" s="12">
        <f>'[1]4 Supplemental Financial Data'!F28</f>
        <v>11271</v>
      </c>
      <c r="L16" s="2"/>
      <c r="M16" s="16">
        <f>K16/M23</f>
        <v>5.1186680835990081E-2</v>
      </c>
      <c r="N16" s="2"/>
      <c r="O16" s="2">
        <f>'[1]4 Supplemental Financial Data'!H28</f>
        <v>14614</v>
      </c>
      <c r="P16" s="2"/>
      <c r="Q16" s="16">
        <f>O16/Q23</f>
        <v>9.6286632932742991E-2</v>
      </c>
      <c r="S16" s="2">
        <f>'[1]4 Supplemental Financial Data'!J28</f>
        <v>5107</v>
      </c>
      <c r="T16" s="2"/>
      <c r="U16" s="16">
        <f>S16/U23</f>
        <v>3.7682250162328082E-2</v>
      </c>
      <c r="W16" s="2">
        <f>'[1]4 Supplemental Financial Data'!L28</f>
        <v>30992</v>
      </c>
      <c r="X16" s="2"/>
      <c r="Y16" s="16">
        <f>W16/Y23</f>
        <v>0.18320466287551873</v>
      </c>
      <c r="AA16" s="2">
        <f>'[1]4 Supplemental Financial Data'!N28</f>
        <v>19721</v>
      </c>
      <c r="AB16" s="2"/>
      <c r="AC16" s="16">
        <f>AA16/AC23</f>
        <v>0.13728315651713863</v>
      </c>
      <c r="AE16" s="2">
        <f>'[1]4 Supplemental Financial Data'!P28</f>
        <v>2640</v>
      </c>
      <c r="AF16" s="2"/>
      <c r="AG16" s="16">
        <f t="shared" si="9"/>
        <v>2.0659055161242359E-2</v>
      </c>
      <c r="AI16" s="2">
        <f>'[1]4 Supplemental Financial Data'!R28</f>
        <v>199</v>
      </c>
      <c r="AJ16" s="2"/>
      <c r="AK16" s="16">
        <f>AI16/AK23</f>
        <v>1.4848197697410147E-3</v>
      </c>
      <c r="AL16" s="2"/>
      <c r="AM16" s="12">
        <f>'[1]4 Supplemental Financial Data'!T28</f>
        <v>2263</v>
      </c>
      <c r="AN16" s="2"/>
      <c r="AO16" s="16">
        <f>AM16/AO23</f>
        <v>1.7848269987617418E-2</v>
      </c>
      <c r="AP16" s="2"/>
      <c r="AQ16" s="2">
        <f>'[1]4 Supplemental Financial Data'!V28</f>
        <v>0</v>
      </c>
      <c r="AR16" s="2"/>
      <c r="AS16" s="16">
        <f>AQ16/AS23</f>
        <v>0</v>
      </c>
      <c r="AU16" s="2">
        <f>'[1]4 Supplemental Financial Data'!X28</f>
        <v>0</v>
      </c>
      <c r="AV16" s="2"/>
      <c r="AW16" s="16">
        <f>AU16/AW23</f>
        <v>0</v>
      </c>
      <c r="AY16" s="2">
        <f>'[1]4 Supplemental Financial Data'!Z28</f>
        <v>2441</v>
      </c>
      <c r="AZ16" s="2"/>
      <c r="BA16" s="16">
        <f>AY16/BA23</f>
        <v>1.9417707421843927E-2</v>
      </c>
      <c r="BC16" s="2">
        <f>'[1]4 Supplemental Financial Data'!AB28</f>
        <v>0</v>
      </c>
      <c r="BD16" s="2"/>
      <c r="BE16" s="16">
        <f>BC16/BE23</f>
        <v>0</v>
      </c>
      <c r="BG16" s="2">
        <f>'[1]4 Supplemental Financial Data'!AD28</f>
        <v>0</v>
      </c>
      <c r="BH16" s="2"/>
      <c r="BI16" s="16">
        <f t="shared" si="10"/>
        <v>0</v>
      </c>
      <c r="BK16" s="62">
        <f t="shared" si="0"/>
        <v>0</v>
      </c>
      <c r="BL16" s="61"/>
      <c r="BM16" s="62">
        <f t="shared" si="1"/>
        <v>0</v>
      </c>
      <c r="BN16" s="61"/>
      <c r="BO16" s="62">
        <f t="shared" si="2"/>
        <v>0</v>
      </c>
      <c r="BP16" s="61"/>
      <c r="BQ16" s="62">
        <f t="shared" si="3"/>
        <v>0</v>
      </c>
      <c r="BT16" s="62">
        <f t="shared" si="4"/>
        <v>-178</v>
      </c>
      <c r="BU16" s="61"/>
      <c r="BV16" s="62">
        <f t="shared" si="5"/>
        <v>0</v>
      </c>
      <c r="BW16" s="61"/>
      <c r="BX16" s="62">
        <f t="shared" si="6"/>
        <v>-178</v>
      </c>
      <c r="BY16" s="61"/>
      <c r="BZ16" s="62">
        <f t="shared" si="7"/>
        <v>0</v>
      </c>
    </row>
    <row r="17" spans="1:78" x14ac:dyDescent="0.2">
      <c r="A17" s="7" t="s">
        <v>79</v>
      </c>
      <c r="C17" s="2">
        <f>'[1]4 Supplemental Financial Data'!B34</f>
        <v>12952</v>
      </c>
      <c r="D17" s="2"/>
      <c r="E17" s="16">
        <f t="shared" si="8"/>
        <v>7.1016169447475339E-2</v>
      </c>
      <c r="G17" s="2">
        <f>'[1]4 Supplemental Financial Data'!D34</f>
        <v>6077</v>
      </c>
      <c r="H17" s="2"/>
      <c r="I17" s="16">
        <f>G17/I23</f>
        <v>2.7370668300108997E-2</v>
      </c>
      <c r="J17" s="2"/>
      <c r="K17" s="12">
        <f>'[1]4 Supplemental Financial Data'!F34</f>
        <v>4917</v>
      </c>
      <c r="L17" s="2"/>
      <c r="M17" s="16">
        <f>K17/M23</f>
        <v>2.233030872775825E-2</v>
      </c>
      <c r="N17" s="2"/>
      <c r="O17" s="2">
        <f>'[1]4 Supplemental Financial Data'!H34</f>
        <v>1172</v>
      </c>
      <c r="P17" s="2"/>
      <c r="Q17" s="16">
        <f>O17/Q23</f>
        <v>7.7219059666877501E-3</v>
      </c>
      <c r="S17" s="2">
        <f>'[1]4 Supplemental Financial Data'!J34</f>
        <v>786</v>
      </c>
      <c r="T17" s="2"/>
      <c r="U17" s="16">
        <f>S17/U23</f>
        <v>5.7995395785372765E-3</v>
      </c>
      <c r="W17" s="2">
        <f>'[1]4 Supplemental Financial Data'!L34</f>
        <v>6875</v>
      </c>
      <c r="X17" s="2"/>
      <c r="Y17" s="16">
        <f>W17/Y23</f>
        <v>4.0640554248489648E-2</v>
      </c>
      <c r="AA17" s="2">
        <f>'[1]4 Supplemental Financial Data'!N34</f>
        <v>1958</v>
      </c>
      <c r="AB17" s="2"/>
      <c r="AC17" s="16">
        <f>AA17/AC23</f>
        <v>1.3630161779856877E-2</v>
      </c>
      <c r="AE17" s="2">
        <f>'[1]4 Supplemental Financial Data'!P34</f>
        <v>1048</v>
      </c>
      <c r="AF17" s="2"/>
      <c r="AG17" s="16">
        <f t="shared" si="9"/>
        <v>8.2010188670386345E-3</v>
      </c>
      <c r="AI17" s="2">
        <f>'[1]4 Supplemental Financial Data'!R34</f>
        <v>727</v>
      </c>
      <c r="AJ17" s="2"/>
      <c r="AK17" s="16">
        <f>AI17/AK23</f>
        <v>5.4244420733754652E-3</v>
      </c>
      <c r="AL17" s="2"/>
      <c r="AM17" s="12">
        <f>'[1]4 Supplemental Financial Data'!T34</f>
        <v>321</v>
      </c>
      <c r="AN17" s="2"/>
      <c r="AO17" s="16">
        <f>AM17/AO23</f>
        <v>2.531725437925405E-3</v>
      </c>
      <c r="AP17" s="2"/>
      <c r="AQ17" s="2">
        <f>'[1]4 Supplemental Financial Data'!V34</f>
        <v>0</v>
      </c>
      <c r="AR17" s="2"/>
      <c r="AS17" s="16">
        <f>AQ17/AS23</f>
        <v>0</v>
      </c>
      <c r="AU17" s="2">
        <f>'[1]4 Supplemental Financial Data'!X34</f>
        <v>0</v>
      </c>
      <c r="AV17" s="2"/>
      <c r="AW17" s="16">
        <f>AU17/AW23</f>
        <v>0</v>
      </c>
      <c r="AY17" s="2">
        <f>'[1]4 Supplemental Financial Data'!Z34</f>
        <v>321</v>
      </c>
      <c r="AZ17" s="2"/>
      <c r="BA17" s="16">
        <f>AY17/BA23</f>
        <v>2.5534961419139287E-3</v>
      </c>
      <c r="BC17" s="2">
        <f>'[1]4 Supplemental Financial Data'!AB34</f>
        <v>0</v>
      </c>
      <c r="BD17" s="2"/>
      <c r="BE17" s="16">
        <f>BC17/BE23</f>
        <v>0</v>
      </c>
      <c r="BG17" s="2">
        <f>'[1]4 Supplemental Financial Data'!AD34</f>
        <v>0</v>
      </c>
      <c r="BH17" s="2"/>
      <c r="BI17" s="16">
        <f t="shared" si="10"/>
        <v>0</v>
      </c>
      <c r="BK17" s="62">
        <f t="shared" si="0"/>
        <v>0</v>
      </c>
      <c r="BL17" s="61"/>
      <c r="BM17" s="62">
        <f t="shared" si="1"/>
        <v>0</v>
      </c>
      <c r="BN17" s="61"/>
      <c r="BO17" s="62">
        <f t="shared" si="2"/>
        <v>0</v>
      </c>
      <c r="BP17" s="61"/>
      <c r="BQ17" s="62">
        <f t="shared" si="3"/>
        <v>0</v>
      </c>
      <c r="BT17" s="62">
        <f t="shared" si="4"/>
        <v>0</v>
      </c>
      <c r="BU17" s="61"/>
      <c r="BV17" s="62">
        <f t="shared" si="5"/>
        <v>0</v>
      </c>
      <c r="BW17" s="61"/>
      <c r="BX17" s="62">
        <f t="shared" si="6"/>
        <v>0</v>
      </c>
      <c r="BY17" s="61"/>
      <c r="BZ17" s="62">
        <f t="shared" si="7"/>
        <v>0</v>
      </c>
    </row>
    <row r="18" spans="1:78" x14ac:dyDescent="0.2">
      <c r="A18" s="7" t="s">
        <v>147</v>
      </c>
      <c r="C18" s="44">
        <v>1275</v>
      </c>
      <c r="D18" s="2"/>
      <c r="E18" s="47">
        <f t="shared" si="8"/>
        <v>6.9908597935091927E-3</v>
      </c>
      <c r="G18" s="44">
        <v>1275</v>
      </c>
      <c r="H18" s="2"/>
      <c r="I18" s="47">
        <f>G18/I23</f>
        <v>5.7425706899191988E-3</v>
      </c>
      <c r="J18" s="2"/>
      <c r="K18" s="48">
        <v>0</v>
      </c>
      <c r="L18" s="2"/>
      <c r="M18" s="47">
        <f>K18/M23</f>
        <v>0</v>
      </c>
      <c r="N18" s="2"/>
      <c r="O18" s="44">
        <v>0</v>
      </c>
      <c r="P18" s="2"/>
      <c r="Q18" s="47">
        <f>O18/Q23</f>
        <v>0</v>
      </c>
      <c r="S18" s="44">
        <v>0</v>
      </c>
      <c r="T18" s="2"/>
      <c r="U18" s="47">
        <f>S18/U23</f>
        <v>0</v>
      </c>
      <c r="W18" s="44">
        <v>0</v>
      </c>
      <c r="X18" s="2"/>
      <c r="Y18" s="47">
        <f>W18/Y23</f>
        <v>0</v>
      </c>
      <c r="AA18" s="44">
        <v>0</v>
      </c>
      <c r="AB18" s="2"/>
      <c r="AC18" s="47">
        <f>AA18/AC23</f>
        <v>0</v>
      </c>
      <c r="AE18" s="44">
        <v>0</v>
      </c>
      <c r="AF18" s="2"/>
      <c r="AG18" s="47">
        <f t="shared" si="9"/>
        <v>0</v>
      </c>
      <c r="AI18" s="44">
        <v>0</v>
      </c>
      <c r="AJ18" s="2"/>
      <c r="AK18" s="47">
        <f>AI18/AK23</f>
        <v>0</v>
      </c>
      <c r="AL18" s="2"/>
      <c r="AM18" s="48">
        <v>0</v>
      </c>
      <c r="AN18" s="2"/>
      <c r="AO18" s="47">
        <f>AM18/AO23</f>
        <v>0</v>
      </c>
      <c r="AP18" s="2"/>
      <c r="AQ18" s="44">
        <v>0</v>
      </c>
      <c r="AR18" s="2"/>
      <c r="AS18" s="47">
        <f>AQ18/AS23</f>
        <v>0</v>
      </c>
      <c r="AU18" s="44">
        <v>0</v>
      </c>
      <c r="AV18" s="2"/>
      <c r="AW18" s="47">
        <f>AU18/AW23</f>
        <v>0</v>
      </c>
      <c r="AY18" s="44"/>
      <c r="AZ18" s="2"/>
      <c r="BA18" s="47">
        <f>AY18/BA23</f>
        <v>0</v>
      </c>
      <c r="BC18" s="44">
        <v>0</v>
      </c>
      <c r="BD18" s="2"/>
      <c r="BE18" s="47">
        <f>BC18/BE23</f>
        <v>0</v>
      </c>
      <c r="BG18" s="44">
        <v>0</v>
      </c>
      <c r="BH18" s="2"/>
      <c r="BI18" s="47">
        <f t="shared" si="10"/>
        <v>0</v>
      </c>
      <c r="BK18" s="62">
        <f t="shared" si="0"/>
        <v>0</v>
      </c>
      <c r="BL18" s="61"/>
      <c r="BM18" s="62">
        <f t="shared" si="1"/>
        <v>0</v>
      </c>
      <c r="BN18" s="61"/>
      <c r="BO18" s="62">
        <f t="shared" si="2"/>
        <v>0</v>
      </c>
      <c r="BP18" s="61"/>
      <c r="BQ18" s="62">
        <f t="shared" si="3"/>
        <v>0</v>
      </c>
      <c r="BT18" s="62">
        <f t="shared" si="4"/>
        <v>0</v>
      </c>
      <c r="BU18" s="61"/>
      <c r="BV18" s="62">
        <f t="shared" si="5"/>
        <v>0</v>
      </c>
      <c r="BW18" s="61"/>
      <c r="BX18" s="62">
        <f t="shared" si="6"/>
        <v>0</v>
      </c>
      <c r="BY18" s="61"/>
      <c r="BZ18" s="62">
        <f t="shared" si="7"/>
        <v>0</v>
      </c>
    </row>
    <row r="19" spans="1:78" ht="7.5" customHeight="1" x14ac:dyDescent="0.2">
      <c r="A19" s="7"/>
      <c r="C19" s="2"/>
      <c r="D19" s="2"/>
      <c r="E19" s="2"/>
      <c r="G19" s="2"/>
      <c r="H19" s="2"/>
      <c r="I19" s="2"/>
      <c r="J19" s="2"/>
      <c r="K19" s="12"/>
      <c r="L19" s="2"/>
      <c r="M19" s="2"/>
      <c r="N19" s="2"/>
      <c r="O19" s="2"/>
      <c r="P19" s="2"/>
      <c r="Q19" s="2"/>
      <c r="S19" s="2"/>
      <c r="T19" s="2"/>
      <c r="U19" s="2"/>
      <c r="W19" s="2"/>
      <c r="X19" s="2"/>
      <c r="Y19" s="2"/>
      <c r="AA19" s="2"/>
      <c r="AB19" s="2"/>
      <c r="AC19" s="2"/>
      <c r="AE19" s="2"/>
      <c r="AF19" s="2"/>
      <c r="AG19" s="2"/>
      <c r="AI19" s="2"/>
      <c r="AJ19" s="2"/>
      <c r="AK19" s="2"/>
      <c r="AL19" s="2"/>
      <c r="AM19" s="12"/>
      <c r="AN19" s="2"/>
      <c r="AO19" s="2"/>
      <c r="AP19" s="2"/>
      <c r="AQ19" s="2"/>
      <c r="AR19" s="2"/>
      <c r="AS19" s="2"/>
      <c r="AU19" s="2"/>
      <c r="AV19" s="2"/>
      <c r="AW19" s="2"/>
      <c r="AY19" s="2"/>
      <c r="AZ19" s="2"/>
      <c r="BA19" s="2"/>
      <c r="BC19" s="2"/>
      <c r="BD19" s="2"/>
      <c r="BE19" s="2"/>
      <c r="BG19" s="2"/>
      <c r="BH19" s="2"/>
      <c r="BI19" s="2"/>
      <c r="BK19" s="62">
        <f t="shared" si="0"/>
        <v>0</v>
      </c>
      <c r="BL19" s="61"/>
      <c r="BM19" s="62">
        <f t="shared" si="1"/>
        <v>0</v>
      </c>
      <c r="BN19" s="61"/>
      <c r="BO19" s="62">
        <f t="shared" si="2"/>
        <v>0</v>
      </c>
      <c r="BP19" s="61"/>
      <c r="BQ19" s="62">
        <f t="shared" si="3"/>
        <v>0</v>
      </c>
      <c r="BT19" s="62">
        <f t="shared" si="4"/>
        <v>0</v>
      </c>
      <c r="BU19" s="61"/>
      <c r="BV19" s="62">
        <f t="shared" si="5"/>
        <v>0</v>
      </c>
      <c r="BW19" s="61"/>
      <c r="BX19" s="62">
        <f t="shared" si="6"/>
        <v>0</v>
      </c>
      <c r="BY19" s="61"/>
      <c r="BZ19" s="62">
        <f t="shared" si="7"/>
        <v>0</v>
      </c>
    </row>
    <row r="20" spans="1:78" ht="13.5" thickBot="1" x14ac:dyDescent="0.25">
      <c r="A20" s="7" t="s">
        <v>88</v>
      </c>
      <c r="C20" s="45">
        <f>SUM(C11:C18)</f>
        <v>-33643</v>
      </c>
      <c r="D20" s="3"/>
      <c r="E20" s="46">
        <f>C20/E23</f>
        <v>-0.18446548708472921</v>
      </c>
      <c r="G20" s="45">
        <f>SUM(G11:G18)</f>
        <v>-13943</v>
      </c>
      <c r="H20" s="3"/>
      <c r="I20" s="46">
        <f>G20/I23</f>
        <v>-6.2798951474151682E-2</v>
      </c>
      <c r="J20" s="2"/>
      <c r="K20" s="45">
        <f>SUM(K11:K18)</f>
        <v>-20298</v>
      </c>
      <c r="L20" s="3"/>
      <c r="M20" s="46">
        <f>K20/M23</f>
        <v>-9.2182348292869018E-2</v>
      </c>
      <c r="N20" s="2"/>
      <c r="O20" s="45">
        <f>SUM(O11:O18)</f>
        <v>7058</v>
      </c>
      <c r="P20" s="3"/>
      <c r="Q20" s="46">
        <f>O20/Q23</f>
        <v>4.6502740881298757E-2</v>
      </c>
      <c r="S20" s="45">
        <f>SUM(S11:S18)</f>
        <v>-6460</v>
      </c>
      <c r="T20" s="3"/>
      <c r="U20" s="46">
        <f>S20/U23</f>
        <v>-4.7665427070420874E-2</v>
      </c>
      <c r="W20" s="45">
        <f>SUM(W11:W18)</f>
        <v>-19700</v>
      </c>
      <c r="X20" s="3"/>
      <c r="Y20" s="46">
        <f>W20/Y23</f>
        <v>-0.1164536609011267</v>
      </c>
      <c r="AA20" s="45">
        <f>SUM(AA11:AA18)</f>
        <v>598</v>
      </c>
      <c r="AB20" s="3"/>
      <c r="AC20" s="46">
        <f>AA20/AC23</f>
        <v>4.1628379695374937E-3</v>
      </c>
      <c r="AE20" s="45">
        <f>SUM(AE11:AE18)</f>
        <v>-24132</v>
      </c>
      <c r="AF20" s="3"/>
      <c r="AG20" s="46">
        <f t="shared" si="9"/>
        <v>-0.18884254513299267</v>
      </c>
      <c r="AI20" s="45">
        <f>SUM(AI11:AI18)</f>
        <v>386</v>
      </c>
      <c r="AJ20" s="3"/>
      <c r="AK20" s="46">
        <f>AI20/AK23</f>
        <v>2.8801026689448824E-3</v>
      </c>
      <c r="AL20" s="2"/>
      <c r="AM20" s="45">
        <f>SUM(AM11:AM18)</f>
        <v>-5387</v>
      </c>
      <c r="AN20" s="3"/>
      <c r="AO20" s="46">
        <f>AM20/AO23</f>
        <v>-4.24872427853712E-2</v>
      </c>
      <c r="AP20" s="2"/>
      <c r="AQ20" s="45">
        <f>SUM(AQ11:AQ18)</f>
        <v>-8100</v>
      </c>
      <c r="AR20" s="3"/>
      <c r="AS20" s="46">
        <f>AQ20/AS23</f>
        <v>-6.4260214200713997E-2</v>
      </c>
      <c r="AU20" s="45">
        <f>SUM(AU11:AU18)</f>
        <v>-10946</v>
      </c>
      <c r="AV20" s="3"/>
      <c r="AW20" s="46">
        <f>AU20/AW23</f>
        <v>-8.8068227532383941E-2</v>
      </c>
      <c r="AY20" s="45">
        <f>SUM(AY11:AY18)</f>
        <v>-24255</v>
      </c>
      <c r="AZ20" s="3"/>
      <c r="BA20" s="46">
        <f>AY20/BA23</f>
        <v>-0.19294407763901042</v>
      </c>
      <c r="BC20" s="45">
        <f>SUM(BC11:BC18)</f>
        <v>-19046</v>
      </c>
      <c r="BD20" s="3"/>
      <c r="BE20" s="46">
        <f>BC20/BE23</f>
        <v>-0.15216106095709836</v>
      </c>
      <c r="BG20" s="45">
        <v>-14911</v>
      </c>
      <c r="BH20" s="3"/>
      <c r="BI20" s="46">
        <f t="shared" si="10"/>
        <v>-0.12303211327106506</v>
      </c>
      <c r="BK20" s="62">
        <f t="shared" si="0"/>
        <v>0</v>
      </c>
      <c r="BL20" s="61"/>
      <c r="BM20" s="62">
        <f t="shared" si="1"/>
        <v>0</v>
      </c>
      <c r="BN20" s="61"/>
      <c r="BO20" s="62">
        <f t="shared" si="2"/>
        <v>0</v>
      </c>
      <c r="BP20" s="61"/>
      <c r="BQ20" s="62">
        <f t="shared" si="3"/>
        <v>0</v>
      </c>
      <c r="BT20" s="62">
        <f t="shared" si="4"/>
        <v>85</v>
      </c>
      <c r="BU20" s="61"/>
      <c r="BV20" s="62">
        <f t="shared" si="5"/>
        <v>263</v>
      </c>
      <c r="BW20" s="61"/>
      <c r="BX20" s="62">
        <f t="shared" si="6"/>
        <v>-178</v>
      </c>
      <c r="BY20" s="61"/>
      <c r="BZ20" s="62">
        <f t="shared" si="7"/>
        <v>0</v>
      </c>
    </row>
    <row r="21" spans="1:78" ht="13.5" thickTop="1" x14ac:dyDescent="0.2">
      <c r="C21" s="2"/>
      <c r="D21" s="2"/>
      <c r="E21" s="2"/>
      <c r="G21" s="2"/>
      <c r="H21" s="2"/>
      <c r="I21" s="2"/>
      <c r="J21" s="2"/>
      <c r="K21" s="2"/>
      <c r="L21" s="2"/>
      <c r="M21" s="2"/>
      <c r="N21" s="2"/>
      <c r="O21" s="2"/>
      <c r="P21" s="2"/>
      <c r="Q21" s="2"/>
      <c r="S21" s="2"/>
      <c r="T21" s="2"/>
      <c r="U21" s="2"/>
      <c r="AE21" s="2"/>
      <c r="AF21" s="2"/>
      <c r="AG21" s="2"/>
      <c r="AI21" s="2"/>
      <c r="AJ21" s="2"/>
      <c r="AK21" s="2"/>
      <c r="AL21" s="2"/>
      <c r="AM21" s="2"/>
      <c r="AN21" s="2"/>
      <c r="AO21" s="2"/>
      <c r="AP21" s="2"/>
      <c r="AQ21" s="2"/>
      <c r="AR21" s="2"/>
      <c r="AS21" s="2"/>
      <c r="AU21" s="2"/>
      <c r="AV21" s="2"/>
      <c r="AW21" s="2"/>
      <c r="BG21" s="2"/>
      <c r="BH21" s="2"/>
      <c r="BI21" s="2"/>
    </row>
    <row r="23" spans="1:78" x14ac:dyDescent="0.2">
      <c r="A23" s="7" t="s">
        <v>233</v>
      </c>
      <c r="C23" s="2"/>
      <c r="D23" s="2"/>
      <c r="E23" s="2">
        <f>'[1]2 Stmt. of Operations'!C44</f>
        <v>182381</v>
      </c>
      <c r="G23" s="2"/>
      <c r="H23" s="2"/>
      <c r="I23" s="2">
        <f>'[1]2 Stmt. of Operations'!E44</f>
        <v>222026</v>
      </c>
      <c r="J23" s="2"/>
      <c r="K23" s="2"/>
      <c r="L23" s="2"/>
      <c r="M23" s="49">
        <f>'[1]2 Stmt. of Operations'!G44</f>
        <v>220194</v>
      </c>
      <c r="N23" s="2"/>
      <c r="O23" s="2"/>
      <c r="P23" s="2"/>
      <c r="Q23" s="2">
        <f>'[1]2 Stmt. of Operations'!I44</f>
        <v>151776</v>
      </c>
      <c r="R23" s="2"/>
      <c r="S23" s="2"/>
      <c r="T23" s="2"/>
      <c r="U23" s="2">
        <f>'[1]2 Stmt. of Operations'!K44</f>
        <v>135528</v>
      </c>
      <c r="V23" s="2"/>
      <c r="W23" s="2"/>
      <c r="X23" s="2"/>
      <c r="Y23" s="2">
        <f>'[1]2 Stmt. of Operations'!M44</f>
        <v>169166</v>
      </c>
      <c r="AC23" s="2">
        <f>'[1]2 Stmt. of Operations'!O44</f>
        <v>143652</v>
      </c>
      <c r="AE23" s="2"/>
      <c r="AF23" s="2"/>
      <c r="AG23" s="2">
        <f>'[1]2 Stmt. of Operations'!Q44</f>
        <v>127789</v>
      </c>
      <c r="AI23" s="2"/>
      <c r="AJ23" s="2"/>
      <c r="AK23" s="2">
        <f>'[1]2 Stmt. of Operations'!S44</f>
        <v>134023</v>
      </c>
      <c r="AL23" s="2"/>
      <c r="AM23" s="2"/>
      <c r="AN23" s="2"/>
      <c r="AO23" s="49">
        <f>'[1]2 Stmt. of Operations'!U44</f>
        <v>126791</v>
      </c>
      <c r="AP23" s="2"/>
      <c r="AQ23" s="2"/>
      <c r="AR23" s="2"/>
      <c r="AS23" s="2">
        <f>'[1]2 Stmt. of Operations'!W44</f>
        <v>126050</v>
      </c>
      <c r="AT23" s="2"/>
      <c r="AU23" s="2"/>
      <c r="AV23" s="2"/>
      <c r="AW23" s="2">
        <f>'[1]2 Stmt. of Operations'!Y44</f>
        <v>124290</v>
      </c>
      <c r="AX23" s="2"/>
      <c r="AY23" s="2"/>
      <c r="AZ23" s="2"/>
      <c r="BA23" s="2">
        <f>'[1]2 Stmt. of Operations'!AA44</f>
        <v>125710</v>
      </c>
      <c r="BE23" s="2">
        <f>'[1]2 Stmt. of Operations'!AC44</f>
        <v>125170</v>
      </c>
      <c r="BG23" s="2"/>
      <c r="BH23" s="2"/>
      <c r="BI23" s="2">
        <f>'[1]2 Stmt. of Operations'!AE44</f>
        <v>121196</v>
      </c>
    </row>
    <row r="24" spans="1:78" x14ac:dyDescent="0.2">
      <c r="C24" s="2"/>
      <c r="D24" s="2"/>
      <c r="E24" s="2"/>
      <c r="G24" s="2"/>
      <c r="H24" s="2"/>
      <c r="I24" s="2"/>
      <c r="J24" s="2"/>
      <c r="K24" s="2"/>
      <c r="L24" s="2"/>
      <c r="M24" s="2"/>
      <c r="N24" s="2"/>
      <c r="O24" s="2"/>
      <c r="P24" s="2"/>
      <c r="Q24" s="2"/>
      <c r="R24" s="2"/>
      <c r="S24" s="2"/>
      <c r="T24" s="2"/>
      <c r="U24" s="2"/>
      <c r="V24" s="2"/>
      <c r="W24" s="2"/>
      <c r="X24" s="2"/>
      <c r="Y24" s="2"/>
      <c r="AE24" s="2"/>
      <c r="AF24" s="2"/>
      <c r="AG24" s="2"/>
      <c r="AI24" s="2"/>
      <c r="AJ24" s="2"/>
      <c r="AK24" s="2"/>
      <c r="AL24" s="2"/>
      <c r="AM24" s="2"/>
      <c r="AN24" s="2"/>
      <c r="AO24" s="2"/>
      <c r="AP24" s="2"/>
      <c r="AQ24" s="2"/>
      <c r="AR24" s="2"/>
      <c r="AS24" s="2"/>
      <c r="AT24" s="2"/>
      <c r="AU24" s="2"/>
      <c r="AV24" s="2"/>
      <c r="AW24" s="2"/>
      <c r="AX24" s="2"/>
      <c r="AY24" s="2"/>
      <c r="AZ24" s="2"/>
      <c r="BA24" s="2"/>
      <c r="BG24" s="2"/>
      <c r="BH24" s="2"/>
      <c r="BI24" s="2"/>
    </row>
    <row r="25" spans="1:78" x14ac:dyDescent="0.2">
      <c r="A25" s="5"/>
      <c r="C25" s="2"/>
      <c r="D25" s="2"/>
      <c r="E25" s="2"/>
      <c r="G25" s="16"/>
      <c r="H25" s="16"/>
      <c r="I25" s="16"/>
      <c r="J25" s="2"/>
      <c r="K25" s="2"/>
      <c r="L25" s="2"/>
      <c r="M25" s="2"/>
      <c r="N25" s="2"/>
      <c r="O25" s="16"/>
      <c r="P25" s="16"/>
      <c r="Q25" s="2"/>
      <c r="R25" s="2"/>
      <c r="S25" s="16"/>
      <c r="T25" s="16"/>
      <c r="U25" s="2"/>
      <c r="V25" s="2"/>
      <c r="W25" s="2"/>
      <c r="X25" s="2"/>
      <c r="Y25" s="2"/>
      <c r="AC25" s="2"/>
      <c r="AE25" s="2"/>
      <c r="AF25" s="2"/>
      <c r="AG25" s="2"/>
      <c r="AI25" s="16"/>
      <c r="AJ25" s="16"/>
      <c r="AK25" s="2"/>
      <c r="AL25" s="2"/>
      <c r="AM25" s="2"/>
      <c r="AN25" s="2"/>
      <c r="AO25" s="2"/>
      <c r="AP25" s="2"/>
      <c r="AQ25" s="16"/>
      <c r="AR25" s="16"/>
      <c r="AS25" s="2"/>
      <c r="AT25" s="2"/>
      <c r="AU25" s="16"/>
      <c r="AV25" s="16"/>
      <c r="AW25" s="2"/>
      <c r="AX25" s="2"/>
      <c r="AY25" s="2"/>
      <c r="AZ25" s="2"/>
      <c r="BA25" s="2"/>
      <c r="BE25" s="2"/>
      <c r="BG25" s="2"/>
      <c r="BH25" s="2"/>
      <c r="BI25" s="2"/>
    </row>
    <row r="26" spans="1:78" x14ac:dyDescent="0.2">
      <c r="C26" s="2"/>
      <c r="D26" s="2"/>
      <c r="E26" s="2"/>
      <c r="G26" s="16"/>
      <c r="H26" s="16"/>
      <c r="I26" s="16"/>
      <c r="J26" s="2"/>
      <c r="K26" s="2"/>
      <c r="L26" s="2"/>
      <c r="M26" s="2"/>
      <c r="N26" s="2"/>
      <c r="O26" s="2"/>
      <c r="P26" s="2"/>
      <c r="Q26" s="2"/>
      <c r="R26" s="2"/>
      <c r="S26" s="2"/>
      <c r="T26" s="2"/>
      <c r="U26" s="2"/>
      <c r="V26" s="2"/>
      <c r="W26" s="2"/>
      <c r="X26" s="2"/>
      <c r="Y26" s="2"/>
      <c r="AC26" s="2"/>
      <c r="AE26" s="2"/>
      <c r="AF26" s="2"/>
      <c r="AG26" s="2"/>
      <c r="AI26" s="16"/>
      <c r="AJ26" s="16"/>
      <c r="AK26" s="2"/>
      <c r="AL26" s="2"/>
      <c r="AM26" s="2"/>
      <c r="AN26" s="2"/>
      <c r="AO26" s="2"/>
      <c r="AP26" s="2"/>
      <c r="AQ26" s="2"/>
      <c r="AR26" s="2"/>
      <c r="AS26" s="2"/>
      <c r="AT26" s="2"/>
      <c r="AU26" s="2"/>
      <c r="AV26" s="2"/>
      <c r="AW26" s="2"/>
      <c r="AX26" s="2"/>
      <c r="AY26" s="2"/>
      <c r="AZ26" s="2"/>
      <c r="BA26" s="2"/>
      <c r="BE26" s="2"/>
      <c r="BG26" s="2"/>
      <c r="BH26" s="2"/>
      <c r="BI26" s="2"/>
    </row>
    <row r="27" spans="1:78" x14ac:dyDescent="0.2">
      <c r="C27" s="2"/>
      <c r="D27" s="2"/>
      <c r="E27" s="2"/>
      <c r="G27" s="2"/>
      <c r="H27" s="2"/>
      <c r="I27" s="2"/>
      <c r="J27" s="2"/>
      <c r="K27" s="2"/>
      <c r="L27" s="2"/>
      <c r="M27" s="2"/>
      <c r="N27" s="2"/>
      <c r="O27" s="2"/>
      <c r="P27" s="2"/>
      <c r="Q27" s="2"/>
      <c r="R27" s="2"/>
      <c r="S27" s="2"/>
      <c r="T27" s="2"/>
      <c r="U27" s="2"/>
      <c r="V27" s="2"/>
      <c r="W27" s="2"/>
      <c r="X27" s="2"/>
      <c r="Y27" s="2"/>
      <c r="AE27" s="2"/>
      <c r="AF27" s="2"/>
      <c r="AG27" s="2"/>
      <c r="AI27" s="2"/>
      <c r="AJ27" s="2"/>
      <c r="AK27" s="2"/>
      <c r="AL27" s="2"/>
      <c r="AM27" s="2"/>
      <c r="AN27" s="2"/>
      <c r="AO27" s="2"/>
      <c r="AP27" s="2"/>
      <c r="AQ27" s="2"/>
      <c r="AR27" s="2"/>
      <c r="AS27" s="2"/>
      <c r="AT27" s="2"/>
      <c r="AU27" s="2"/>
      <c r="AV27" s="2"/>
      <c r="AW27" s="2"/>
      <c r="AX27" s="2"/>
      <c r="AY27" s="2"/>
      <c r="AZ27" s="2"/>
      <c r="BA27" s="2"/>
      <c r="BG27" s="2"/>
      <c r="BH27" s="2"/>
      <c r="BI27" s="2"/>
    </row>
    <row r="28" spans="1:78" x14ac:dyDescent="0.2">
      <c r="C28" s="2"/>
      <c r="D28" s="2"/>
      <c r="E28" s="2"/>
      <c r="G28" s="2"/>
      <c r="H28" s="2"/>
      <c r="I28" s="2"/>
      <c r="J28" s="2"/>
      <c r="K28" s="2"/>
      <c r="L28" s="2"/>
      <c r="M28" s="2"/>
      <c r="N28" s="2"/>
      <c r="O28" s="2"/>
      <c r="P28" s="2"/>
      <c r="Q28" s="2"/>
      <c r="R28" s="2"/>
      <c r="S28" s="2"/>
      <c r="T28" s="2"/>
      <c r="U28" s="2"/>
      <c r="V28" s="2"/>
      <c r="W28" s="2"/>
      <c r="X28" s="2"/>
      <c r="Y28" s="2"/>
      <c r="AE28" s="2"/>
      <c r="AF28" s="2"/>
      <c r="AG28" s="2"/>
      <c r="AI28" s="2"/>
      <c r="AJ28" s="2"/>
      <c r="AK28" s="2"/>
      <c r="AL28" s="2"/>
      <c r="AM28" s="2"/>
      <c r="AN28" s="2"/>
      <c r="AO28" s="2"/>
      <c r="AP28" s="2"/>
      <c r="AQ28" s="2"/>
      <c r="AR28" s="2"/>
      <c r="AS28" s="2"/>
      <c r="AT28" s="2"/>
      <c r="AU28" s="2"/>
      <c r="AV28" s="2"/>
      <c r="AW28" s="2"/>
      <c r="AX28" s="2"/>
      <c r="AY28" s="2"/>
      <c r="AZ28" s="2"/>
      <c r="BA28" s="2"/>
      <c r="BG28" s="2"/>
      <c r="BH28" s="2"/>
      <c r="BI28" s="2"/>
    </row>
    <row r="29" spans="1:78" x14ac:dyDescent="0.2">
      <c r="C29" s="2"/>
      <c r="D29" s="2"/>
      <c r="E29" s="2"/>
      <c r="G29" s="2"/>
      <c r="H29" s="2"/>
      <c r="I29" s="2"/>
      <c r="J29" s="2"/>
      <c r="K29" s="2"/>
      <c r="L29" s="2"/>
      <c r="M29" s="2"/>
      <c r="N29" s="2"/>
      <c r="O29" s="2"/>
      <c r="P29" s="2"/>
      <c r="Q29" s="2"/>
      <c r="R29" s="2"/>
      <c r="S29" s="2"/>
      <c r="T29" s="2"/>
      <c r="U29" s="2"/>
      <c r="V29" s="2"/>
      <c r="W29" s="2"/>
      <c r="X29" s="2"/>
      <c r="Y29" s="2"/>
      <c r="AE29" s="2"/>
      <c r="AF29" s="2"/>
      <c r="AG29" s="2"/>
      <c r="AI29" s="2"/>
      <c r="AJ29" s="2"/>
      <c r="AK29" s="2"/>
      <c r="AL29" s="2"/>
      <c r="AM29" s="2"/>
      <c r="AN29" s="2"/>
      <c r="AO29" s="2"/>
      <c r="AP29" s="2"/>
      <c r="AQ29" s="2"/>
      <c r="AR29" s="2"/>
      <c r="AS29" s="2"/>
      <c r="AT29" s="2"/>
      <c r="AU29" s="2"/>
      <c r="AV29" s="2"/>
      <c r="AW29" s="2"/>
      <c r="AX29" s="2"/>
      <c r="AY29" s="2"/>
      <c r="AZ29" s="2"/>
      <c r="BA29" s="2"/>
      <c r="BG29" s="2"/>
      <c r="BH29" s="2"/>
      <c r="BI29" s="2"/>
    </row>
    <row r="30" spans="1:78" x14ac:dyDescent="0.2">
      <c r="C30" s="2"/>
      <c r="D30" s="2"/>
      <c r="E30" s="2"/>
      <c r="G30" s="2"/>
      <c r="H30" s="2"/>
      <c r="I30" s="2"/>
      <c r="J30" s="2"/>
      <c r="K30" s="2"/>
      <c r="L30" s="2"/>
      <c r="M30" s="2"/>
      <c r="N30" s="2"/>
      <c r="O30" s="2"/>
      <c r="P30" s="2"/>
      <c r="Q30" s="2"/>
      <c r="R30" s="2"/>
      <c r="S30" s="2"/>
      <c r="T30" s="2"/>
      <c r="U30" s="2"/>
      <c r="V30" s="2"/>
      <c r="W30" s="2"/>
      <c r="X30" s="2"/>
      <c r="Y30" s="2"/>
      <c r="AE30" s="2"/>
      <c r="AF30" s="2"/>
      <c r="AG30" s="2"/>
      <c r="AI30" s="2"/>
      <c r="AJ30" s="2"/>
      <c r="AK30" s="2"/>
      <c r="AL30" s="2"/>
      <c r="AM30" s="2"/>
      <c r="AN30" s="2"/>
      <c r="AO30" s="2"/>
      <c r="AP30" s="2"/>
      <c r="AQ30" s="2"/>
      <c r="AR30" s="2"/>
      <c r="AS30" s="2"/>
      <c r="AT30" s="2"/>
      <c r="AU30" s="2"/>
      <c r="AV30" s="2"/>
      <c r="AW30" s="2"/>
      <c r="AX30" s="2"/>
      <c r="AY30" s="2"/>
      <c r="AZ30" s="2"/>
      <c r="BA30" s="2"/>
      <c r="BG30" s="2"/>
      <c r="BH30" s="2"/>
      <c r="BI30" s="2"/>
    </row>
    <row r="31" spans="1:78" x14ac:dyDescent="0.2">
      <c r="C31" s="2"/>
      <c r="D31" s="2"/>
      <c r="E31" s="2"/>
      <c r="G31" s="2"/>
      <c r="H31" s="2"/>
      <c r="I31" s="2"/>
      <c r="J31" s="2"/>
      <c r="K31" s="2"/>
      <c r="L31" s="2"/>
      <c r="M31" s="2"/>
      <c r="N31" s="2"/>
      <c r="O31" s="2"/>
      <c r="P31" s="2"/>
      <c r="Q31" s="2"/>
      <c r="R31" s="2"/>
      <c r="S31" s="2"/>
      <c r="T31" s="2"/>
      <c r="U31" s="2"/>
      <c r="V31" s="2"/>
      <c r="W31" s="2"/>
      <c r="X31" s="2"/>
      <c r="Y31" s="2"/>
      <c r="AE31" s="2"/>
      <c r="AF31" s="2"/>
      <c r="AG31" s="2"/>
      <c r="AI31" s="2"/>
      <c r="AJ31" s="2"/>
      <c r="AK31" s="2"/>
      <c r="AL31" s="2"/>
      <c r="AM31" s="2"/>
      <c r="AN31" s="2"/>
      <c r="AO31" s="2"/>
      <c r="AP31" s="2"/>
      <c r="AQ31" s="2"/>
      <c r="AR31" s="2"/>
      <c r="AS31" s="2"/>
      <c r="AT31" s="2"/>
      <c r="AU31" s="2"/>
      <c r="AV31" s="2"/>
      <c r="AW31" s="2"/>
      <c r="AX31" s="2"/>
      <c r="AY31" s="2"/>
      <c r="AZ31" s="2"/>
      <c r="BA31" s="2"/>
      <c r="BG31" s="2"/>
      <c r="BH31" s="2"/>
      <c r="BI31" s="2"/>
    </row>
    <row r="32" spans="1:78" x14ac:dyDescent="0.2">
      <c r="C32" s="2"/>
      <c r="D32" s="2"/>
      <c r="E32" s="2"/>
      <c r="G32" s="2"/>
      <c r="H32" s="2"/>
      <c r="I32" s="2"/>
      <c r="J32" s="2"/>
      <c r="K32" s="2"/>
      <c r="L32" s="2"/>
      <c r="M32" s="2"/>
      <c r="N32" s="2"/>
      <c r="O32" s="2"/>
      <c r="P32" s="2"/>
      <c r="Q32" s="2"/>
      <c r="R32" s="2"/>
      <c r="S32" s="2"/>
      <c r="T32" s="2"/>
      <c r="U32" s="2"/>
      <c r="V32" s="2"/>
      <c r="W32" s="2"/>
      <c r="X32" s="2"/>
      <c r="Y32" s="2"/>
      <c r="AE32" s="2"/>
      <c r="AF32" s="2"/>
      <c r="AG32" s="2"/>
      <c r="AI32" s="2"/>
      <c r="AJ32" s="2"/>
      <c r="AK32" s="2"/>
      <c r="AL32" s="2"/>
      <c r="AM32" s="2"/>
      <c r="AN32" s="2"/>
      <c r="AO32" s="2"/>
      <c r="AP32" s="2"/>
      <c r="AQ32" s="2"/>
      <c r="AR32" s="2"/>
      <c r="AS32" s="2"/>
      <c r="AT32" s="2"/>
      <c r="AU32" s="2"/>
      <c r="AV32" s="2"/>
      <c r="AW32" s="2"/>
      <c r="AX32" s="2"/>
      <c r="AY32" s="2"/>
      <c r="AZ32" s="2"/>
      <c r="BA32" s="2"/>
      <c r="BG32" s="2"/>
      <c r="BH32" s="2"/>
      <c r="BI32" s="2"/>
    </row>
    <row r="33" spans="3:61" x14ac:dyDescent="0.2">
      <c r="C33" s="2"/>
      <c r="D33" s="2"/>
      <c r="E33" s="2"/>
      <c r="G33" s="2"/>
      <c r="H33" s="2"/>
      <c r="I33" s="2"/>
      <c r="J33" s="2"/>
      <c r="K33" s="2"/>
      <c r="L33" s="2"/>
      <c r="M33" s="2"/>
      <c r="N33" s="2"/>
      <c r="O33" s="2"/>
      <c r="P33" s="2"/>
      <c r="Q33" s="2"/>
      <c r="R33" s="2"/>
      <c r="S33" s="2"/>
      <c r="T33" s="2"/>
      <c r="U33" s="2"/>
      <c r="V33" s="2"/>
      <c r="W33" s="2"/>
      <c r="X33" s="2"/>
      <c r="Y33" s="2"/>
      <c r="AE33" s="2"/>
      <c r="AF33" s="2"/>
      <c r="AG33" s="2"/>
      <c r="AI33" s="2"/>
      <c r="AJ33" s="2"/>
      <c r="AK33" s="2"/>
      <c r="AL33" s="2"/>
      <c r="AM33" s="2"/>
      <c r="AN33" s="2"/>
      <c r="AO33" s="2"/>
      <c r="AP33" s="2"/>
      <c r="AQ33" s="2"/>
      <c r="AR33" s="2"/>
      <c r="AS33" s="2"/>
      <c r="AT33" s="2"/>
      <c r="AU33" s="2"/>
      <c r="AV33" s="2"/>
      <c r="AW33" s="2"/>
      <c r="AX33" s="2"/>
      <c r="AY33" s="2"/>
      <c r="AZ33" s="2"/>
      <c r="BA33" s="2"/>
      <c r="BG33" s="2"/>
      <c r="BH33" s="2"/>
      <c r="BI33" s="2"/>
    </row>
  </sheetData>
  <mergeCells count="28">
    <mergeCell ref="A1:BI1"/>
    <mergeCell ref="A2:BI2"/>
    <mergeCell ref="A3:BI3"/>
    <mergeCell ref="A4:BI4"/>
    <mergeCell ref="C6:E6"/>
    <mergeCell ref="G6:U6"/>
    <mergeCell ref="W6:Y6"/>
    <mergeCell ref="AA6:AC6"/>
    <mergeCell ref="AE6:AG6"/>
    <mergeCell ref="AI6:AW6"/>
    <mergeCell ref="AY6:BA6"/>
    <mergeCell ref="BC6:BE6"/>
    <mergeCell ref="BG6:BI6"/>
    <mergeCell ref="C8:E8"/>
    <mergeCell ref="G8:I8"/>
    <mergeCell ref="K8:M8"/>
    <mergeCell ref="O8:Q8"/>
    <mergeCell ref="S8:U8"/>
    <mergeCell ref="W8:Y8"/>
    <mergeCell ref="AA8:AC8"/>
    <mergeCell ref="BC8:BE8"/>
    <mergeCell ref="BG8:BI8"/>
    <mergeCell ref="AE8:AG8"/>
    <mergeCell ref="AI8:AK8"/>
    <mergeCell ref="AM8:AO8"/>
    <mergeCell ref="AQ8:AS8"/>
    <mergeCell ref="AU8:AW8"/>
    <mergeCell ref="AY8:BA8"/>
  </mergeCells>
  <pageMargins left="0.5" right="0.25" top="0.75" bottom="0.5" header="0.5" footer="0.15"/>
  <pageSetup scale="3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75B53-E360-46BF-A97C-67B376014353}">
  <sheetPr>
    <pageSetUpPr fitToPage="1"/>
  </sheetPr>
  <dimension ref="A1:AE28"/>
  <sheetViews>
    <sheetView showGridLines="0" zoomScale="80" zoomScaleNormal="80" workbookViewId="0">
      <selection activeCell="E29" sqref="E29"/>
    </sheetView>
  </sheetViews>
  <sheetFormatPr defaultRowHeight="12.75" x14ac:dyDescent="0.2"/>
  <cols>
    <col min="1" max="1" width="3.5703125" customWidth="1"/>
    <col min="2" max="2" width="36" customWidth="1"/>
    <col min="3" max="3" width="16.5703125" customWidth="1"/>
    <col min="4" max="4" width="0.85546875" customWidth="1"/>
    <col min="5" max="5" width="16.5703125" customWidth="1"/>
    <col min="6" max="6" width="0.85546875" customWidth="1"/>
    <col min="7" max="7" width="16.5703125" customWidth="1"/>
    <col min="8" max="8" width="0.85546875" customWidth="1"/>
    <col min="9" max="9" width="16.5703125" customWidth="1"/>
    <col min="10" max="10" width="0.85546875" customWidth="1"/>
    <col min="11" max="11" width="16.5703125" customWidth="1"/>
    <col min="12" max="12" width="0.85546875" customWidth="1"/>
    <col min="13" max="13" width="16.5703125" customWidth="1"/>
    <col min="14" max="14" width="0.85546875" customWidth="1"/>
    <col min="15" max="15" width="16.5703125" customWidth="1"/>
    <col min="16" max="16" width="0.85546875" customWidth="1"/>
    <col min="17" max="17" width="16.5703125" customWidth="1"/>
    <col min="18" max="18" width="0.85546875" customWidth="1"/>
    <col min="19" max="19" width="16.5703125" customWidth="1"/>
    <col min="20" max="20" width="0.85546875" customWidth="1"/>
    <col min="21" max="21" width="16.5703125" customWidth="1"/>
    <col min="22" max="22" width="0.85546875" customWidth="1"/>
    <col min="23" max="23" width="16.5703125" customWidth="1"/>
    <col min="24" max="24" width="0.85546875" customWidth="1"/>
    <col min="25" max="25" width="16.5703125" customWidth="1"/>
    <col min="26" max="26" width="0.85546875" customWidth="1"/>
    <col min="27" max="27" width="16.5703125" customWidth="1"/>
    <col min="28" max="28" width="0.85546875" customWidth="1"/>
    <col min="29" max="29" width="16.5703125" customWidth="1"/>
    <col min="30" max="30" width="0.85546875" customWidth="1"/>
    <col min="31" max="31" width="16.5703125" customWidth="1"/>
    <col min="32" max="32" width="6.140625" customWidth="1"/>
    <col min="33" max="33" width="8.7109375" customWidth="1"/>
  </cols>
  <sheetData>
    <row r="1" spans="1:31" x14ac:dyDescent="0.2">
      <c r="A1" s="147" t="s">
        <v>157</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row>
    <row r="2" spans="1:31" x14ac:dyDescent="0.2">
      <c r="A2" s="147" t="s">
        <v>75</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row>
    <row r="3" spans="1:31" x14ac:dyDescent="0.2">
      <c r="A3" s="147" t="s">
        <v>20</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row>
    <row r="4" spans="1:31" x14ac:dyDescent="0.2">
      <c r="A4" s="147" t="s">
        <v>10</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row>
    <row r="5" spans="1:31" x14ac:dyDescent="0.2">
      <c r="B5" s="1"/>
      <c r="E5" s="4"/>
      <c r="F5" s="4"/>
      <c r="S5" s="4"/>
      <c r="T5" s="4"/>
    </row>
    <row r="6" spans="1:31" ht="25.5" x14ac:dyDescent="0.2">
      <c r="C6" s="65" t="s">
        <v>83</v>
      </c>
      <c r="D6" s="68"/>
      <c r="E6" s="148" t="s">
        <v>19</v>
      </c>
      <c r="F6" s="148"/>
      <c r="G6" s="148"/>
      <c r="H6" s="148"/>
      <c r="I6" s="148"/>
      <c r="J6" s="148"/>
      <c r="K6" s="148"/>
      <c r="L6" s="68"/>
      <c r="M6" s="65" t="s">
        <v>137</v>
      </c>
      <c r="N6" s="67"/>
      <c r="O6" s="65" t="s">
        <v>138</v>
      </c>
      <c r="P6" s="68"/>
      <c r="Q6" s="65" t="s">
        <v>83</v>
      </c>
      <c r="R6" s="68"/>
      <c r="S6" s="148" t="s">
        <v>19</v>
      </c>
      <c r="T6" s="148"/>
      <c r="U6" s="148"/>
      <c r="V6" s="148"/>
      <c r="W6" s="148"/>
      <c r="X6" s="148"/>
      <c r="Y6" s="148"/>
      <c r="Z6" s="68"/>
      <c r="AA6" s="65" t="s">
        <v>137</v>
      </c>
      <c r="AB6" s="67"/>
      <c r="AC6" s="65" t="s">
        <v>138</v>
      </c>
      <c r="AD6" s="68"/>
      <c r="AE6" s="65" t="s">
        <v>83</v>
      </c>
    </row>
    <row r="7" spans="1:31" x14ac:dyDescent="0.2">
      <c r="E7" s="4"/>
      <c r="F7" s="4"/>
      <c r="G7" s="4"/>
      <c r="H7" s="4"/>
      <c r="I7" s="4"/>
      <c r="J7" s="4"/>
      <c r="K7" s="4"/>
      <c r="S7" s="4"/>
      <c r="T7" s="4"/>
      <c r="U7" s="4"/>
      <c r="V7" s="4"/>
      <c r="W7" s="4"/>
      <c r="X7" s="4"/>
      <c r="Y7" s="4"/>
    </row>
    <row r="8" spans="1:31" x14ac:dyDescent="0.2">
      <c r="C8" s="14" t="s">
        <v>82</v>
      </c>
      <c r="E8" s="14" t="s">
        <v>82</v>
      </c>
      <c r="F8" s="4"/>
      <c r="G8" s="14" t="s">
        <v>78</v>
      </c>
      <c r="H8" s="4"/>
      <c r="I8" s="14" t="s">
        <v>109</v>
      </c>
      <c r="J8" s="4"/>
      <c r="K8" s="14" t="s">
        <v>110</v>
      </c>
      <c r="M8" s="14" t="s">
        <v>78</v>
      </c>
      <c r="N8" s="14"/>
      <c r="O8" s="14" t="s">
        <v>109</v>
      </c>
      <c r="Q8" s="14" t="s">
        <v>82</v>
      </c>
      <c r="S8" s="14" t="s">
        <v>82</v>
      </c>
      <c r="T8" s="4"/>
      <c r="U8" s="14" t="s">
        <v>78</v>
      </c>
      <c r="V8" s="4"/>
      <c r="W8" s="14" t="s">
        <v>109</v>
      </c>
      <c r="X8" s="4"/>
      <c r="Y8" s="14" t="s">
        <v>110</v>
      </c>
      <c r="AA8" s="14" t="s">
        <v>78</v>
      </c>
      <c r="AB8" s="14"/>
      <c r="AC8" s="14" t="s">
        <v>109</v>
      </c>
      <c r="AE8" s="14" t="s">
        <v>82</v>
      </c>
    </row>
    <row r="9" spans="1:31" x14ac:dyDescent="0.2">
      <c r="C9" s="33">
        <v>2022</v>
      </c>
      <c r="E9" s="11">
        <v>2022</v>
      </c>
      <c r="F9" s="4"/>
      <c r="G9" s="11">
        <v>2022</v>
      </c>
      <c r="H9" s="4"/>
      <c r="I9" s="11">
        <v>2022</v>
      </c>
      <c r="J9" s="4"/>
      <c r="K9" s="11">
        <v>2022</v>
      </c>
      <c r="M9" s="33">
        <v>2022</v>
      </c>
      <c r="N9" s="14"/>
      <c r="O9" s="11">
        <v>2022</v>
      </c>
      <c r="Q9" s="33">
        <v>2021</v>
      </c>
      <c r="S9" s="33">
        <v>2021</v>
      </c>
      <c r="T9" s="4"/>
      <c r="U9" s="33">
        <v>2021</v>
      </c>
      <c r="V9" s="4"/>
      <c r="W9" s="33">
        <v>2021</v>
      </c>
      <c r="X9" s="4"/>
      <c r="Y9" s="33">
        <v>2021</v>
      </c>
      <c r="AA9" s="33">
        <v>2021</v>
      </c>
      <c r="AB9" s="14"/>
      <c r="AC9" s="33">
        <v>2021</v>
      </c>
      <c r="AE9" s="33">
        <v>2020</v>
      </c>
    </row>
    <row r="10" spans="1:31" ht="7.5" customHeight="1" x14ac:dyDescent="0.2"/>
    <row r="11" spans="1:31" x14ac:dyDescent="0.2">
      <c r="A11" s="5" t="s">
        <v>64</v>
      </c>
      <c r="C11" s="3">
        <f>'[1]2 Stmt. of Operations'!C37</f>
        <v>-136519</v>
      </c>
      <c r="D11" s="3">
        <f>'[1]2 Stmt. of Operations'!D37</f>
        <v>0</v>
      </c>
      <c r="E11" s="3">
        <f>'[1]2 Stmt. of Operations'!E37</f>
        <v>-46526</v>
      </c>
      <c r="F11" s="3">
        <f>'[1]2 Stmt. of Operations'!F37</f>
        <v>0</v>
      </c>
      <c r="G11" s="3">
        <f>'[1]2 Stmt. of Operations'!G37</f>
        <v>-49123</v>
      </c>
      <c r="H11" s="3">
        <f>'[1]2 Stmt. of Operations'!H37</f>
        <v>0</v>
      </c>
      <c r="I11" s="3">
        <f>'[1]2 Stmt. of Operations'!I37</f>
        <v>-20598</v>
      </c>
      <c r="J11" s="3">
        <f>'[1]2 Stmt. of Operations'!J37</f>
        <v>0</v>
      </c>
      <c r="K11" s="3">
        <f>'[1]2 Stmt. of Operations'!K37</f>
        <v>-20272</v>
      </c>
      <c r="L11" s="3"/>
      <c r="M11" s="3">
        <f>'[1]2 Stmt. of Operations'!M37</f>
        <v>-89993</v>
      </c>
      <c r="N11" s="3">
        <f>'[1]2 Stmt. of Operations'!N37</f>
        <v>0</v>
      </c>
      <c r="O11" s="3">
        <f>'[1]2 Stmt. of Operations'!O37</f>
        <v>-40870</v>
      </c>
      <c r="P11" s="3">
        <f>'[1]2 Stmt. of Operations'!P37</f>
        <v>0</v>
      </c>
      <c r="Q11" s="3">
        <f>'[1]2 Stmt. of Operations'!Q37</f>
        <v>-61166</v>
      </c>
      <c r="R11" s="3">
        <f>'[1]2 Stmt. of Operations'!R37</f>
        <v>0</v>
      </c>
      <c r="S11" s="3">
        <f>'[1]2 Stmt. of Operations'!S37</f>
        <v>-7894</v>
      </c>
      <c r="T11" s="3">
        <f>'[1]2 Stmt. of Operations'!T37</f>
        <v>0</v>
      </c>
      <c r="U11" s="3">
        <f>'[1]2 Stmt. of Operations'!U37</f>
        <v>-13986</v>
      </c>
      <c r="V11" s="3">
        <f>'[1]2 Stmt. of Operations'!V37</f>
        <v>0</v>
      </c>
      <c r="W11" s="3">
        <f>'[1]2 Stmt. of Operations'!W37</f>
        <v>-13797</v>
      </c>
      <c r="X11" s="3">
        <f>'[1]2 Stmt. of Operations'!X37</f>
        <v>0</v>
      </c>
      <c r="Y11" s="3">
        <f>'[1]2 Stmt. of Operations'!Y37</f>
        <v>-25489</v>
      </c>
      <c r="Z11" s="3"/>
      <c r="AA11" s="3">
        <f>'[1]2 Stmt. of Operations'!AA37</f>
        <v>-53272</v>
      </c>
      <c r="AB11" s="3">
        <f>'[1]2 Stmt. of Operations'!AB37</f>
        <v>0</v>
      </c>
      <c r="AC11" s="3">
        <f>'[1]2 Stmt. of Operations'!AC37</f>
        <v>-39286</v>
      </c>
      <c r="AD11" s="3">
        <f>'[1]2 Stmt. of Operations'!AD37</f>
        <v>0</v>
      </c>
      <c r="AE11" s="3">
        <f>'[1]2 Stmt. of Operations'!AE37</f>
        <v>-22127</v>
      </c>
    </row>
    <row r="12" spans="1:31" ht="5.45" customHeight="1" x14ac:dyDescent="0.2">
      <c r="C12" s="63"/>
      <c r="E12" s="63"/>
      <c r="F12" s="63"/>
      <c r="G12" s="63"/>
      <c r="H12" s="63"/>
      <c r="I12" s="63"/>
      <c r="J12" s="63"/>
      <c r="K12" s="63"/>
      <c r="M12" s="63"/>
      <c r="O12" s="63"/>
      <c r="Q12" s="63"/>
      <c r="S12" s="63"/>
      <c r="T12" s="63"/>
      <c r="U12" s="63"/>
      <c r="V12" s="63"/>
      <c r="W12" s="63"/>
      <c r="X12" s="63"/>
      <c r="Y12" s="63"/>
      <c r="AA12" s="63"/>
      <c r="AC12" s="63"/>
      <c r="AE12" s="63"/>
    </row>
    <row r="13" spans="1:31" x14ac:dyDescent="0.2">
      <c r="B13" t="s">
        <v>29</v>
      </c>
      <c r="C13" s="2">
        <f>'[1]4 Supplemental Financial Data'!B36</f>
        <v>42912</v>
      </c>
      <c r="D13" s="2">
        <f>'[1]4 Supplemental Financial Data'!C36</f>
        <v>0</v>
      </c>
      <c r="E13" s="2">
        <f>'[1]4 Supplemental Financial Data'!D36</f>
        <v>10887</v>
      </c>
      <c r="F13" s="2">
        <f>'[1]4 Supplemental Financial Data'!E36</f>
        <v>0</v>
      </c>
      <c r="G13" s="2">
        <f>'[1]4 Supplemental Financial Data'!F36</f>
        <v>16846</v>
      </c>
      <c r="H13" s="2">
        <f>'[1]4 Supplemental Financial Data'!G36</f>
        <v>0</v>
      </c>
      <c r="I13" s="2">
        <f>'[1]4 Supplemental Financial Data'!H36</f>
        <v>8299</v>
      </c>
      <c r="J13" s="2">
        <f>'[1]4 Supplemental Financial Data'!I36</f>
        <v>0</v>
      </c>
      <c r="K13" s="2">
        <f>'[1]4 Supplemental Financial Data'!J36</f>
        <v>6880</v>
      </c>
      <c r="L13" s="2"/>
      <c r="M13" s="2">
        <f>'[1]4 Supplemental Financial Data'!L36</f>
        <v>32025</v>
      </c>
      <c r="N13" s="2">
        <f>'[1]4 Supplemental Financial Data'!M36</f>
        <v>0</v>
      </c>
      <c r="O13" s="2">
        <f>'[1]4 Supplemental Financial Data'!N36</f>
        <v>15179</v>
      </c>
      <c r="P13" s="2">
        <f>'[1]4 Supplemental Financial Data'!O36</f>
        <v>0</v>
      </c>
      <c r="Q13" s="2">
        <f>'[1]4 Supplemental Financial Data'!P36</f>
        <v>26900</v>
      </c>
      <c r="R13" s="2">
        <f>'[1]4 Supplemental Financial Data'!Q36</f>
        <v>0</v>
      </c>
      <c r="S13" s="2">
        <f>'[1]4 Supplemental Financial Data'!R36</f>
        <v>6852</v>
      </c>
      <c r="T13" s="2">
        <f>'[1]4 Supplemental Financial Data'!S36</f>
        <v>0</v>
      </c>
      <c r="U13" s="2">
        <f>'[1]4 Supplemental Financial Data'!T36</f>
        <v>6846</v>
      </c>
      <c r="V13" s="2">
        <f>'[1]4 Supplemental Financial Data'!U36</f>
        <v>0</v>
      </c>
      <c r="W13" s="2">
        <f>'[1]4 Supplemental Financial Data'!V36</f>
        <v>6788</v>
      </c>
      <c r="X13" s="2">
        <f>'[1]4 Supplemental Financial Data'!W36</f>
        <v>0</v>
      </c>
      <c r="Y13" s="2">
        <f>'[1]4 Supplemental Financial Data'!X36</f>
        <v>6414</v>
      </c>
      <c r="Z13" s="2"/>
      <c r="AA13" s="2">
        <f>'[1]4 Supplemental Financial Data'!Z36</f>
        <v>20048</v>
      </c>
      <c r="AB13" s="2">
        <f>'[1]4 Supplemental Financial Data'!AA36</f>
        <v>0</v>
      </c>
      <c r="AC13" s="2">
        <f>'[1]4 Supplemental Financial Data'!AB36</f>
        <v>13203</v>
      </c>
      <c r="AD13" s="2">
        <f>'[1]4 Supplemental Financial Data'!AC36</f>
        <v>0</v>
      </c>
      <c r="AE13" s="2">
        <f>'[1]4 Supplemental Financial Data'!AD36</f>
        <v>23378</v>
      </c>
    </row>
    <row r="14" spans="1:31" x14ac:dyDescent="0.2">
      <c r="B14" t="s">
        <v>1</v>
      </c>
      <c r="C14" s="2">
        <f>-'[1]2 Stmt. of Operations'!C29</f>
        <v>6094</v>
      </c>
      <c r="D14" s="2">
        <f>-'[1]2 Stmt. of Operations'!D29</f>
        <v>0</v>
      </c>
      <c r="E14" s="2">
        <f>-'[1]2 Stmt. of Operations'!E29</f>
        <v>1660</v>
      </c>
      <c r="F14" s="2">
        <f>-'[1]2 Stmt. of Operations'!F29</f>
        <v>0</v>
      </c>
      <c r="G14" s="2">
        <f>-'[1]2 Stmt. of Operations'!G29</f>
        <v>1546</v>
      </c>
      <c r="H14" s="2">
        <f>-'[1]2 Stmt. of Operations'!H29</f>
        <v>0</v>
      </c>
      <c r="I14" s="2">
        <f>-'[1]2 Stmt. of Operations'!I29</f>
        <v>1458</v>
      </c>
      <c r="J14" s="2">
        <f>-'[1]2 Stmt. of Operations'!J29</f>
        <v>0</v>
      </c>
      <c r="K14" s="2">
        <f>-'[1]2 Stmt. of Operations'!K29</f>
        <v>1431</v>
      </c>
      <c r="L14" s="2"/>
      <c r="M14" s="2">
        <f>-'[1]2 Stmt. of Operations'!M29</f>
        <v>4434</v>
      </c>
      <c r="N14" s="2">
        <f>-'[1]2 Stmt. of Operations'!N29</f>
        <v>0</v>
      </c>
      <c r="O14" s="2">
        <f>-'[1]2 Stmt. of Operations'!O29</f>
        <v>2888</v>
      </c>
      <c r="P14" s="2">
        <f>-'[1]2 Stmt. of Operations'!P29</f>
        <v>0</v>
      </c>
      <c r="Q14" s="2">
        <f>-'[1]2 Stmt. of Operations'!Q29</f>
        <v>5423</v>
      </c>
      <c r="R14" s="2">
        <f>-'[1]2 Stmt. of Operations'!R29</f>
        <v>0</v>
      </c>
      <c r="S14" s="2">
        <f>-'[1]2 Stmt. of Operations'!S29</f>
        <v>1432</v>
      </c>
      <c r="T14" s="2">
        <f>-'[1]2 Stmt. of Operations'!T29</f>
        <v>0</v>
      </c>
      <c r="U14" s="2">
        <f>-'[1]2 Stmt. of Operations'!U29</f>
        <v>1345</v>
      </c>
      <c r="V14" s="2">
        <f>-'[1]2 Stmt. of Operations'!V29</f>
        <v>0</v>
      </c>
      <c r="W14" s="2">
        <f>-'[1]2 Stmt. of Operations'!W29</f>
        <v>1338</v>
      </c>
      <c r="X14" s="2">
        <f>-'[1]2 Stmt. of Operations'!X29</f>
        <v>0</v>
      </c>
      <c r="Y14" s="2">
        <f>-'[1]2 Stmt. of Operations'!Y29</f>
        <v>1308</v>
      </c>
      <c r="Z14" s="2"/>
      <c r="AA14" s="2">
        <f>-'[1]2 Stmt. of Operations'!AA29</f>
        <v>3991</v>
      </c>
      <c r="AB14" s="2">
        <f>-'[1]2 Stmt. of Operations'!AB29</f>
        <v>0</v>
      </c>
      <c r="AC14" s="2">
        <f>-'[1]2 Stmt. of Operations'!AC29</f>
        <v>2646</v>
      </c>
      <c r="AD14" s="2">
        <f>-'[1]2 Stmt. of Operations'!AD29</f>
        <v>0</v>
      </c>
      <c r="AE14" s="2">
        <f>-'[1]2 Stmt. of Operations'!AE29</f>
        <v>3960</v>
      </c>
    </row>
    <row r="15" spans="1:31" x14ac:dyDescent="0.2">
      <c r="B15" s="5" t="s">
        <v>89</v>
      </c>
      <c r="C15" s="2">
        <f>-'[1]2 Stmt. of Operations'!C30+-'[1]2 Stmt. of Operations'!C31</f>
        <v>3669</v>
      </c>
      <c r="D15" s="2">
        <f>-'[1]2 Stmt. of Operations'!D30+-'[1]2 Stmt. of Operations'!D31</f>
        <v>0</v>
      </c>
      <c r="E15" s="2">
        <f>-'[1]2 Stmt. of Operations'!E30+-'[1]2 Stmt. of Operations'!E31</f>
        <v>1005</v>
      </c>
      <c r="F15" s="2">
        <f>-'[1]2 Stmt. of Operations'!F30+-'[1]2 Stmt. of Operations'!F31</f>
        <v>0</v>
      </c>
      <c r="G15" s="2">
        <f>-'[1]2 Stmt. of Operations'!G30+-'[1]2 Stmt. of Operations'!G31</f>
        <v>865</v>
      </c>
      <c r="H15" s="2">
        <f>-'[1]2 Stmt. of Operations'!H30+-'[1]2 Stmt. of Operations'!H31</f>
        <v>0</v>
      </c>
      <c r="I15" s="2">
        <f>-'[1]2 Stmt. of Operations'!I30+-'[1]2 Stmt. of Operations'!I31</f>
        <v>1113</v>
      </c>
      <c r="J15" s="2">
        <f>-'[1]2 Stmt. of Operations'!J30+-'[1]2 Stmt. of Operations'!J31</f>
        <v>0</v>
      </c>
      <c r="K15" s="2">
        <f>-'[1]2 Stmt. of Operations'!K30+-'[1]2 Stmt. of Operations'!K31</f>
        <v>686</v>
      </c>
      <c r="L15" s="2"/>
      <c r="M15" s="2">
        <f>-'[1]2 Stmt. of Operations'!M30+-'[1]2 Stmt. of Operations'!M31</f>
        <v>2664</v>
      </c>
      <c r="N15" s="2">
        <f>-'[1]2 Stmt. of Operations'!N30+-'[1]2 Stmt. of Operations'!N31</f>
        <v>0</v>
      </c>
      <c r="O15" s="2">
        <f>-'[1]2 Stmt. of Operations'!O30+-'[1]2 Stmt. of Operations'!O31</f>
        <v>1799</v>
      </c>
      <c r="P15" s="2">
        <f>-'[1]2 Stmt. of Operations'!P30+-'[1]2 Stmt. of Operations'!P31</f>
        <v>0</v>
      </c>
      <c r="Q15" s="2">
        <f>-'[1]2 Stmt. of Operations'!Q30+-'[1]2 Stmt. of Operations'!Q31</f>
        <v>972</v>
      </c>
      <c r="R15" s="2">
        <f>-'[1]2 Stmt. of Operations'!R30+-'[1]2 Stmt. of Operations'!R31</f>
        <v>0</v>
      </c>
      <c r="S15" s="2">
        <f>-'[1]2 Stmt. of Operations'!S30+-'[1]2 Stmt. of Operations'!S31</f>
        <v>212</v>
      </c>
      <c r="T15" s="2">
        <f>-'[1]2 Stmt. of Operations'!T30+-'[1]2 Stmt. of Operations'!T31</f>
        <v>0</v>
      </c>
      <c r="U15" s="2">
        <f>-'[1]2 Stmt. of Operations'!U30+-'[1]2 Stmt. of Operations'!U31</f>
        <v>192</v>
      </c>
      <c r="V15" s="2">
        <f>-'[1]2 Stmt. of Operations'!V30+-'[1]2 Stmt. of Operations'!V31</f>
        <v>0</v>
      </c>
      <c r="W15" s="2">
        <f>-'[1]2 Stmt. of Operations'!W30+-'[1]2 Stmt. of Operations'!W31</f>
        <v>398</v>
      </c>
      <c r="X15" s="2">
        <f>-'[1]2 Stmt. of Operations'!X30+-'[1]2 Stmt. of Operations'!X31</f>
        <v>0</v>
      </c>
      <c r="Y15" s="2">
        <f>-'[1]2 Stmt. of Operations'!Y30+-'[1]2 Stmt. of Operations'!Y31</f>
        <v>169</v>
      </c>
      <c r="Z15" s="2"/>
      <c r="AA15" s="2">
        <f>-'[1]2 Stmt. of Operations'!AA30+-'[1]2 Stmt. of Operations'!AA31</f>
        <v>760</v>
      </c>
      <c r="AB15" s="2">
        <f>-'[1]2 Stmt. of Operations'!AB30+-'[1]2 Stmt. of Operations'!AB31</f>
        <v>0</v>
      </c>
      <c r="AC15" s="2">
        <f>-'[1]2 Stmt. of Operations'!AC30+-'[1]2 Stmt. of Operations'!AC31</f>
        <v>568</v>
      </c>
      <c r="AD15" s="2">
        <f>-'[1]2 Stmt. of Operations'!AD30+-'[1]2 Stmt. of Operations'!AD31</f>
        <v>0</v>
      </c>
      <c r="AE15" s="2">
        <f>-'[1]2 Stmt. of Operations'!AE30+-'[1]2 Stmt. of Operations'!AE31</f>
        <v>299</v>
      </c>
    </row>
    <row r="16" spans="1:31" x14ac:dyDescent="0.2">
      <c r="B16" s="5" t="s">
        <v>124</v>
      </c>
      <c r="C16" s="44">
        <f>'[1]2 Stmt. of Operations'!C35</f>
        <v>-21080</v>
      </c>
      <c r="D16" s="2">
        <f>'[1]2 Stmt. of Operations'!D35</f>
        <v>0</v>
      </c>
      <c r="E16" s="44">
        <f>'[1]2 Stmt. of Operations'!E35</f>
        <v>-2137</v>
      </c>
      <c r="F16" s="2">
        <f>'[1]2 Stmt. of Operations'!F35</f>
        <v>0</v>
      </c>
      <c r="G16" s="44">
        <f>'[1]2 Stmt. of Operations'!G35</f>
        <v>440</v>
      </c>
      <c r="H16" s="2">
        <f>'[1]2 Stmt. of Operations'!H35</f>
        <v>0</v>
      </c>
      <c r="I16" s="44">
        <f>'[1]2 Stmt. of Operations'!I35</f>
        <v>-19589</v>
      </c>
      <c r="J16" s="2">
        <f>'[1]2 Stmt. of Operations'!J35</f>
        <v>0</v>
      </c>
      <c r="K16" s="44">
        <f>'[1]2 Stmt. of Operations'!K35</f>
        <v>206</v>
      </c>
      <c r="L16" s="2"/>
      <c r="M16" s="44">
        <f>'[1]2 Stmt. of Operations'!M35</f>
        <v>-18943</v>
      </c>
      <c r="N16" s="2">
        <f>'[1]2 Stmt. of Operations'!N35</f>
        <v>0</v>
      </c>
      <c r="O16" s="44">
        <f>'[1]2 Stmt. of Operations'!O35</f>
        <v>-19383</v>
      </c>
      <c r="P16" s="2">
        <f>'[1]2 Stmt. of Operations'!P35</f>
        <v>0</v>
      </c>
      <c r="Q16" s="44">
        <f>'[1]2 Stmt. of Operations'!Q35</f>
        <v>1154</v>
      </c>
      <c r="R16" s="2">
        <f>'[1]2 Stmt. of Operations'!R35</f>
        <v>0</v>
      </c>
      <c r="S16" s="44">
        <f>'[1]2 Stmt. of Operations'!S35</f>
        <v>436</v>
      </c>
      <c r="T16" s="2">
        <f>'[1]2 Stmt. of Operations'!T35</f>
        <v>0</v>
      </c>
      <c r="U16" s="44">
        <f>'[1]2 Stmt. of Operations'!U35</f>
        <v>211</v>
      </c>
      <c r="V16" s="2">
        <f>'[1]2 Stmt. of Operations'!V35</f>
        <v>0</v>
      </c>
      <c r="W16" s="44">
        <f>'[1]2 Stmt. of Operations'!W35</f>
        <v>248</v>
      </c>
      <c r="X16" s="2">
        <f>'[1]2 Stmt. of Operations'!X35</f>
        <v>0</v>
      </c>
      <c r="Y16" s="44">
        <f>'[1]2 Stmt. of Operations'!Y35</f>
        <v>260</v>
      </c>
      <c r="Z16" s="2"/>
      <c r="AA16" s="44">
        <f>'[1]2 Stmt. of Operations'!AA35</f>
        <v>718</v>
      </c>
      <c r="AB16" s="2">
        <f>'[1]2 Stmt. of Operations'!AB35</f>
        <v>0</v>
      </c>
      <c r="AC16" s="44">
        <f>'[1]2 Stmt. of Operations'!AC35</f>
        <v>507</v>
      </c>
      <c r="AD16" s="2">
        <f>'[1]2 Stmt. of Operations'!AD35</f>
        <v>0</v>
      </c>
      <c r="AE16" s="44">
        <f>'[1]2 Stmt. of Operations'!AE35</f>
        <v>645</v>
      </c>
    </row>
    <row r="17" spans="1:31" ht="7.5" customHeight="1" x14ac:dyDescent="0.2">
      <c r="B17" s="5"/>
      <c r="C17" s="2"/>
      <c r="E17" s="2"/>
      <c r="F17" s="2"/>
      <c r="G17" s="2"/>
      <c r="H17" s="2"/>
      <c r="I17" s="2"/>
      <c r="J17" s="2"/>
      <c r="K17" s="2"/>
      <c r="M17" s="2"/>
      <c r="O17" s="2"/>
      <c r="Q17" s="2"/>
      <c r="S17" s="2"/>
      <c r="T17" s="2"/>
      <c r="U17" s="2"/>
      <c r="V17" s="2"/>
      <c r="W17" s="2"/>
      <c r="X17" s="2"/>
      <c r="Y17" s="2"/>
      <c r="AA17" s="2"/>
      <c r="AC17" s="2"/>
      <c r="AE17" s="2"/>
    </row>
    <row r="18" spans="1:31" x14ac:dyDescent="0.2">
      <c r="A18" t="s">
        <v>43</v>
      </c>
      <c r="C18" s="3">
        <f>SUM(C11:C16)</f>
        <v>-104924</v>
      </c>
      <c r="E18" s="3">
        <f>SUM(E11:E16)</f>
        <v>-35111</v>
      </c>
      <c r="F18" s="2"/>
      <c r="G18" s="3">
        <f>SUM(G11:G16)</f>
        <v>-29426</v>
      </c>
      <c r="H18" s="2"/>
      <c r="I18" s="3">
        <f>SUM(I11:I16)</f>
        <v>-29317</v>
      </c>
      <c r="J18" s="2"/>
      <c r="K18" s="3">
        <f>SUM(K11:K16)</f>
        <v>-11069</v>
      </c>
      <c r="M18" s="3">
        <f>SUM(M11:M16)</f>
        <v>-69813</v>
      </c>
      <c r="O18" s="3">
        <f>SUM(O11:O16)</f>
        <v>-40387</v>
      </c>
      <c r="Q18" s="3">
        <f>SUM(Q11:Q16)</f>
        <v>-26717</v>
      </c>
      <c r="S18" s="3">
        <f>SUM(S11:S16)</f>
        <v>1038</v>
      </c>
      <c r="T18" s="2"/>
      <c r="U18" s="3">
        <f>SUM(U11:U16)</f>
        <v>-5392</v>
      </c>
      <c r="V18" s="2"/>
      <c r="W18" s="3">
        <f>SUM(W11:W16)</f>
        <v>-5025</v>
      </c>
      <c r="X18" s="2"/>
      <c r="Y18" s="3">
        <f>SUM(Y11:Y16)</f>
        <v>-17338</v>
      </c>
      <c r="AA18" s="3">
        <f>SUM(AA11:AA16)</f>
        <v>-27755</v>
      </c>
      <c r="AC18" s="3">
        <f>SUM(AC11:AC16)</f>
        <v>-22362</v>
      </c>
      <c r="AE18" s="3">
        <f>SUM(AE11:AE16)</f>
        <v>6155</v>
      </c>
    </row>
    <row r="19" spans="1:31" ht="6" customHeight="1" x14ac:dyDescent="0.2">
      <c r="C19" s="2"/>
      <c r="E19" s="2"/>
      <c r="F19" s="2"/>
      <c r="G19" s="2"/>
      <c r="H19" s="2"/>
      <c r="I19" s="2"/>
      <c r="J19" s="2"/>
      <c r="K19" s="2"/>
      <c r="M19" s="2"/>
      <c r="O19" s="2"/>
      <c r="Q19" s="2"/>
      <c r="S19" s="2"/>
      <c r="T19" s="2"/>
      <c r="U19" s="2"/>
      <c r="V19" s="2"/>
      <c r="W19" s="2"/>
      <c r="X19" s="2"/>
      <c r="Y19" s="2"/>
      <c r="AA19" s="2"/>
      <c r="AC19" s="2"/>
      <c r="AE19" s="2"/>
    </row>
    <row r="20" spans="1:31" x14ac:dyDescent="0.2">
      <c r="B20" t="s">
        <v>28</v>
      </c>
      <c r="C20" s="2">
        <f>'[1]4 Supplemental Financial Data'!B19</f>
        <v>30593</v>
      </c>
      <c r="D20" s="2">
        <f>'[1]4 Supplemental Financial Data'!C19</f>
        <v>0</v>
      </c>
      <c r="E20" s="2">
        <f>'[1]4 Supplemental Financial Data'!D19</f>
        <v>7937</v>
      </c>
      <c r="F20" s="2">
        <f>'[1]4 Supplemental Financial Data'!E19</f>
        <v>0</v>
      </c>
      <c r="G20" s="2">
        <f>'[1]4 Supplemental Financial Data'!F19</f>
        <v>8353</v>
      </c>
      <c r="H20" s="2">
        <f>'[1]4 Supplemental Financial Data'!G19</f>
        <v>0</v>
      </c>
      <c r="I20" s="2">
        <f>'[1]4 Supplemental Financial Data'!H19</f>
        <v>7291</v>
      </c>
      <c r="J20" s="2">
        <f>'[1]4 Supplemental Financial Data'!I19</f>
        <v>0</v>
      </c>
      <c r="K20" s="2">
        <f>'[1]4 Supplemental Financial Data'!J19</f>
        <v>7012</v>
      </c>
      <c r="L20" s="2"/>
      <c r="M20" s="2">
        <f>'[1]4 Supplemental Financial Data'!L19</f>
        <v>22656</v>
      </c>
      <c r="N20" s="2">
        <f>'[1]4 Supplemental Financial Data'!M19</f>
        <v>0</v>
      </c>
      <c r="O20" s="2">
        <f>'[1]4 Supplemental Financial Data'!N19</f>
        <v>14303</v>
      </c>
      <c r="P20" s="2">
        <f>'[1]4 Supplemental Financial Data'!O19</f>
        <v>0</v>
      </c>
      <c r="Q20" s="2">
        <v>18847</v>
      </c>
      <c r="R20" s="2">
        <f>'[1]4 Supplemental Financial Data'!Q19</f>
        <v>0</v>
      </c>
      <c r="S20" s="2">
        <v>4257</v>
      </c>
      <c r="T20" s="2">
        <f>'[1]4 Supplemental Financial Data'!S19</f>
        <v>0</v>
      </c>
      <c r="U20" s="2">
        <f>'[1]4 Supplemental Financial Data'!T19-'[1]4 Supplemental Financial Data'!T17</f>
        <v>4041</v>
      </c>
      <c r="V20" s="2">
        <f>'[1]4 Supplemental Financial Data'!U19-'[1]4 Supplemental Financial Data'!U17</f>
        <v>0</v>
      </c>
      <c r="W20" s="2">
        <f>'[1]4 Supplemental Financial Data'!V19-'[1]4 Supplemental Financial Data'!V17</f>
        <v>3341</v>
      </c>
      <c r="X20" s="2">
        <f>'[1]4 Supplemental Financial Data'!W19</f>
        <v>0</v>
      </c>
      <c r="Y20" s="2">
        <f>'[1]4 Supplemental Financial Data'!X19-'[1]4 Supplemental Financial Data'!X17</f>
        <v>7208</v>
      </c>
      <c r="Z20" s="2"/>
      <c r="AA20" s="2">
        <f>'[1]4 Supplemental Financial Data'!Z19-'[1]4 Supplemental Financial Data'!Z17</f>
        <v>14590</v>
      </c>
      <c r="AB20" s="2">
        <f>'[1]4 Supplemental Financial Data'!AA19</f>
        <v>0</v>
      </c>
      <c r="AC20" s="2">
        <f>'[1]4 Supplemental Financial Data'!AB19-'[1]4 Supplemental Financial Data'!AB17</f>
        <v>10549</v>
      </c>
      <c r="AD20" s="2">
        <f>'[1]4 Supplemental Financial Data'!AC19</f>
        <v>0</v>
      </c>
      <c r="AE20" s="2">
        <f>'[1]4 Supplemental Financial Data'!AD19</f>
        <v>15717</v>
      </c>
    </row>
    <row r="21" spans="1:31" x14ac:dyDescent="0.2">
      <c r="B21" s="7" t="s">
        <v>87</v>
      </c>
      <c r="C21" s="2">
        <f>'[1]2 Stmt. of Operations'!C23</f>
        <v>20030</v>
      </c>
      <c r="D21" s="2">
        <f>'[1]2 Stmt. of Operations'!D23</f>
        <v>0</v>
      </c>
      <c r="E21" s="2">
        <f>'[1]2 Stmt. of Operations'!E23</f>
        <v>10894</v>
      </c>
      <c r="F21" s="2">
        <f>'[1]2 Stmt. of Operations'!F23</f>
        <v>0</v>
      </c>
      <c r="G21" s="2">
        <f>'[1]2 Stmt. of Operations'!G23</f>
        <v>4070</v>
      </c>
      <c r="H21" s="2">
        <f>'[1]2 Stmt. of Operations'!H23</f>
        <v>0</v>
      </c>
      <c r="I21" s="2">
        <f>'[1]2 Stmt. of Operations'!I23</f>
        <v>4368</v>
      </c>
      <c r="J21" s="2">
        <f>'[1]2 Stmt. of Operations'!J23</f>
        <v>0</v>
      </c>
      <c r="K21" s="2">
        <f>'[1]2 Stmt. of Operations'!K23</f>
        <v>698</v>
      </c>
      <c r="L21" s="2"/>
      <c r="M21" s="2">
        <f>'[1]2 Stmt. of Operations'!M23</f>
        <v>9136</v>
      </c>
      <c r="N21" s="2">
        <f>'[1]2 Stmt. of Operations'!N23</f>
        <v>0</v>
      </c>
      <c r="O21" s="2">
        <f>'[1]2 Stmt. of Operations'!O23</f>
        <v>5066</v>
      </c>
      <c r="P21" s="2">
        <f>'[1]2 Stmt. of Operations'!P23</f>
        <v>0</v>
      </c>
      <c r="Q21" s="2">
        <v>13688</v>
      </c>
      <c r="R21" s="2">
        <f>'[1]2 Stmt. of Operations'!R23</f>
        <v>0</v>
      </c>
      <c r="S21" s="2">
        <v>2890</v>
      </c>
      <c r="T21" s="2">
        <f>'[1]2 Stmt. of Operations'!T23</f>
        <v>0</v>
      </c>
      <c r="U21" s="2">
        <f>'[1]2 Stmt. of Operations'!U23</f>
        <v>1770</v>
      </c>
      <c r="V21" s="2">
        <f>'[1]2 Stmt. of Operations'!V23</f>
        <v>0</v>
      </c>
      <c r="W21" s="2">
        <f>'[1]2 Stmt. of Operations'!W23</f>
        <v>2155</v>
      </c>
      <c r="X21" s="2">
        <f>'[1]2 Stmt. of Operations'!X23</f>
        <v>0</v>
      </c>
      <c r="Y21" s="2">
        <f>'[1]2 Stmt. of Operations'!Y23+263</f>
        <v>7136</v>
      </c>
      <c r="Z21" s="2"/>
      <c r="AA21" s="2">
        <f>'[1]2 Stmt. of Operations'!AA23+263</f>
        <v>11061</v>
      </c>
      <c r="AB21" s="2">
        <f>'[1]2 Stmt. of Operations'!AB23</f>
        <v>0</v>
      </c>
      <c r="AC21" s="2">
        <f>'[1]2 Stmt. of Operations'!AC23+263</f>
        <v>9291</v>
      </c>
      <c r="AD21" s="2">
        <f>'[1]2 Stmt. of Operations'!AD23</f>
        <v>0</v>
      </c>
      <c r="AE21" s="2">
        <f>'[1]2 Stmt. of Operations'!AE23</f>
        <v>0</v>
      </c>
    </row>
    <row r="22" spans="1:31" x14ac:dyDescent="0.2">
      <c r="B22" s="5" t="s">
        <v>80</v>
      </c>
      <c r="C22" s="44">
        <f>'[1]4 Supplemental Financial Data'!B28</f>
        <v>37177</v>
      </c>
      <c r="D22" s="2">
        <f>'[1]4 Supplemental Financial Data'!C28</f>
        <v>0</v>
      </c>
      <c r="E22" s="44">
        <f>'[1]4 Supplemental Financial Data'!D28</f>
        <v>6185</v>
      </c>
      <c r="F22" s="2">
        <f>'[1]4 Supplemental Financial Data'!E28</f>
        <v>0</v>
      </c>
      <c r="G22" s="44">
        <f>'[1]4 Supplemental Financial Data'!F28</f>
        <v>11271</v>
      </c>
      <c r="H22" s="2">
        <f>'[1]4 Supplemental Financial Data'!G28</f>
        <v>0</v>
      </c>
      <c r="I22" s="44">
        <f>'[1]4 Supplemental Financial Data'!H28</f>
        <v>14614</v>
      </c>
      <c r="J22" s="2">
        <f>'[1]4 Supplemental Financial Data'!I28</f>
        <v>0</v>
      </c>
      <c r="K22" s="44">
        <f>'[1]4 Supplemental Financial Data'!J28</f>
        <v>5107</v>
      </c>
      <c r="L22" s="2"/>
      <c r="M22" s="44">
        <f>'[1]4 Supplemental Financial Data'!L28</f>
        <v>30992</v>
      </c>
      <c r="N22" s="2">
        <f>'[1]4 Supplemental Financial Data'!M28</f>
        <v>0</v>
      </c>
      <c r="O22" s="44">
        <f>'[1]4 Supplemental Financial Data'!N28</f>
        <v>19721</v>
      </c>
      <c r="P22" s="2">
        <f>'[1]4 Supplemental Financial Data'!O28</f>
        <v>0</v>
      </c>
      <c r="Q22" s="44">
        <f>'[1]4 Supplemental Financial Data'!P28</f>
        <v>2640</v>
      </c>
      <c r="R22" s="2">
        <f>'[1]4 Supplemental Financial Data'!Q28</f>
        <v>0</v>
      </c>
      <c r="S22" s="44">
        <f>'[1]4 Supplemental Financial Data'!R28</f>
        <v>199</v>
      </c>
      <c r="T22" s="2">
        <f>'[1]4 Supplemental Financial Data'!S28</f>
        <v>0</v>
      </c>
      <c r="U22" s="44">
        <f>'[1]4 Supplemental Financial Data'!T28</f>
        <v>2263</v>
      </c>
      <c r="V22" s="2">
        <f>'[1]4 Supplemental Financial Data'!U28</f>
        <v>0</v>
      </c>
      <c r="W22" s="44">
        <f>'[1]4 Supplemental Financial Data'!V28</f>
        <v>0</v>
      </c>
      <c r="X22" s="2">
        <f>'[1]4 Supplemental Financial Data'!W28</f>
        <v>0</v>
      </c>
      <c r="Y22" s="44">
        <f>'[1]4 Supplemental Financial Data'!X28</f>
        <v>0</v>
      </c>
      <c r="Z22" s="2"/>
      <c r="AA22" s="44">
        <f>'[1]4 Supplemental Financial Data'!Z28</f>
        <v>2441</v>
      </c>
      <c r="AB22" s="2">
        <f>'[1]4 Supplemental Financial Data'!AA28</f>
        <v>0</v>
      </c>
      <c r="AC22" s="44">
        <f>'[1]4 Supplemental Financial Data'!AB28</f>
        <v>0</v>
      </c>
      <c r="AD22" s="2">
        <f>'[1]4 Supplemental Financial Data'!AC28</f>
        <v>0</v>
      </c>
      <c r="AE22" s="44">
        <f>'[1]4 Supplemental Financial Data'!AD28</f>
        <v>0</v>
      </c>
    </row>
    <row r="23" spans="1:31" ht="7.5" customHeight="1" x14ac:dyDescent="0.2">
      <c r="C23" s="2"/>
      <c r="E23" s="2"/>
      <c r="F23" s="2"/>
      <c r="G23" s="2"/>
      <c r="H23" s="2"/>
      <c r="I23" s="2"/>
      <c r="J23" s="2"/>
      <c r="K23" s="2"/>
      <c r="M23" s="2"/>
      <c r="O23" s="2"/>
      <c r="Q23" s="2"/>
      <c r="S23" s="2"/>
      <c r="T23" s="2"/>
      <c r="U23" s="2"/>
      <c r="V23" s="2"/>
      <c r="W23" s="2"/>
      <c r="X23" s="2"/>
      <c r="Y23" s="2"/>
      <c r="AA23" s="2"/>
      <c r="AC23" s="2"/>
      <c r="AE23" s="2"/>
    </row>
    <row r="24" spans="1:31" ht="13.5" thickBot="1" x14ac:dyDescent="0.25">
      <c r="A24" s="5" t="s">
        <v>41</v>
      </c>
      <c r="C24" s="45">
        <f>SUM(C18:C22)</f>
        <v>-17124</v>
      </c>
      <c r="E24" s="45">
        <f>SUM(E18:E22)</f>
        <v>-10095</v>
      </c>
      <c r="F24" s="3"/>
      <c r="G24" s="45">
        <f>SUM(G18:G22)</f>
        <v>-5732</v>
      </c>
      <c r="H24" s="3"/>
      <c r="I24" s="45">
        <f>SUM(I18:I22)</f>
        <v>-3044</v>
      </c>
      <c r="J24" s="3"/>
      <c r="K24" s="45">
        <f>SUM(K18:K22)</f>
        <v>1748</v>
      </c>
      <c r="M24" s="45">
        <f>SUM(M18:M22)</f>
        <v>-7029</v>
      </c>
      <c r="O24" s="45">
        <f>SUM(O18:O22)</f>
        <v>-1297</v>
      </c>
      <c r="Q24" s="45">
        <f>SUM(Q18:Q22)</f>
        <v>8458</v>
      </c>
      <c r="S24" s="45">
        <f>SUM(S18:S22)</f>
        <v>8384</v>
      </c>
      <c r="T24" s="3"/>
      <c r="U24" s="45">
        <f>SUM(U18:U22)</f>
        <v>2682</v>
      </c>
      <c r="V24" s="3"/>
      <c r="W24" s="45">
        <f>SUM(W18:W22)</f>
        <v>471</v>
      </c>
      <c r="X24" s="3"/>
      <c r="Y24" s="45">
        <f>SUM(Y18:Y22)</f>
        <v>-2994</v>
      </c>
      <c r="AA24" s="45">
        <f>SUM(AA18:AA22)</f>
        <v>337</v>
      </c>
      <c r="AC24" s="45">
        <f>SUM(AC18:AC22)</f>
        <v>-2522</v>
      </c>
      <c r="AE24" s="45">
        <f>SUM(AE18:AE22)</f>
        <v>21872</v>
      </c>
    </row>
    <row r="25" spans="1:31" ht="13.5" thickTop="1" x14ac:dyDescent="0.2">
      <c r="E25" s="63"/>
      <c r="F25" s="63"/>
      <c r="G25" s="63"/>
      <c r="H25" s="63"/>
      <c r="I25" s="63"/>
      <c r="J25" s="63"/>
      <c r="K25" s="63"/>
      <c r="S25" s="63"/>
      <c r="T25" s="63"/>
      <c r="U25" s="63"/>
      <c r="V25" s="63"/>
      <c r="W25" s="63"/>
      <c r="X25" s="63"/>
      <c r="Y25" s="63"/>
    </row>
    <row r="26" spans="1:31" x14ac:dyDescent="0.2">
      <c r="E26" s="129"/>
      <c r="S26" s="129"/>
    </row>
    <row r="28" spans="1:31" x14ac:dyDescent="0.2">
      <c r="C28" s="3"/>
      <c r="M28" s="3"/>
      <c r="Q28" s="3"/>
      <c r="AA28" s="3"/>
      <c r="AE28" s="3"/>
    </row>
  </sheetData>
  <mergeCells count="6">
    <mergeCell ref="A1:AE1"/>
    <mergeCell ref="A2:AE2"/>
    <mergeCell ref="A3:AE3"/>
    <mergeCell ref="A4:AE4"/>
    <mergeCell ref="E6:K6"/>
    <mergeCell ref="S6:Y6"/>
  </mergeCells>
  <pageMargins left="0.75" right="0.5" top="0.75" bottom="0.75" header="0.5" footer="0.5"/>
  <pageSetup scale="4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55930-44B2-4DCD-8C1A-1A296A256E25}">
  <sheetPr>
    <pageSetUpPr fitToPage="1"/>
  </sheetPr>
  <dimension ref="A1:AF100"/>
  <sheetViews>
    <sheetView showGridLines="0" zoomScale="90" zoomScaleNormal="90" workbookViewId="0">
      <selection activeCell="E29" sqref="E29"/>
    </sheetView>
  </sheetViews>
  <sheetFormatPr defaultColWidth="8.7109375" defaultRowHeight="12.75" x14ac:dyDescent="0.2"/>
  <cols>
    <col min="1" max="1" width="43.140625" style="29" customWidth="1"/>
    <col min="2" max="2" width="1.7109375" style="7" customWidth="1"/>
    <col min="3" max="3" width="16.7109375" style="7" customWidth="1"/>
    <col min="4" max="4" width="0.85546875" style="7" customWidth="1"/>
    <col min="5" max="5" width="16.7109375" style="7" customWidth="1"/>
    <col min="6" max="6" width="0.85546875" style="7" customWidth="1"/>
    <col min="7" max="7" width="16.7109375" style="7" customWidth="1"/>
    <col min="8" max="8" width="0.85546875" style="7" customWidth="1"/>
    <col min="9" max="9" width="16.7109375" style="7" customWidth="1"/>
    <col min="10" max="10" width="0.85546875" style="7" customWidth="1"/>
    <col min="11" max="11" width="16.7109375" style="7" customWidth="1"/>
    <col min="12" max="12" width="0.85546875" style="7" customWidth="1"/>
    <col min="13" max="13" width="16.7109375" style="7" customWidth="1"/>
    <col min="14" max="14" width="0.85546875" style="7" customWidth="1"/>
    <col min="15" max="15" width="16.7109375" style="7" customWidth="1"/>
    <col min="16" max="16" width="0.85546875" style="7" customWidth="1"/>
    <col min="17" max="17" width="16.7109375" style="7" customWidth="1"/>
    <col min="18" max="18" width="0.85546875" style="7" customWidth="1"/>
    <col min="19" max="19" width="16.7109375" style="7" customWidth="1"/>
    <col min="20" max="20" width="0.85546875" style="7" customWidth="1"/>
    <col min="21" max="21" width="16.7109375" style="7" customWidth="1"/>
    <col min="22" max="22" width="0.85546875" style="7" customWidth="1"/>
    <col min="23" max="23" width="16.7109375" style="7" customWidth="1"/>
    <col min="24" max="24" width="0.85546875" style="7" customWidth="1"/>
    <col min="25" max="25" width="16.7109375" style="7" customWidth="1"/>
    <col min="26" max="26" width="0.85546875" style="7" customWidth="1"/>
    <col min="27" max="27" width="16.7109375" style="7" customWidth="1"/>
    <col min="28" max="28" width="0.85546875" style="7" customWidth="1"/>
    <col min="29" max="29" width="16.7109375" style="7" customWidth="1"/>
    <col min="30" max="30" width="0.85546875" style="7" customWidth="1"/>
    <col min="31" max="31" width="16.7109375" style="7" customWidth="1"/>
    <col min="32" max="32" width="20" style="7" customWidth="1"/>
    <col min="33" max="16384" width="8.7109375" style="7"/>
  </cols>
  <sheetData>
    <row r="1" spans="1:32" ht="12.6" customHeight="1" x14ac:dyDescent="0.2">
      <c r="A1" s="146" t="s">
        <v>157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24"/>
    </row>
    <row r="2" spans="1:32" ht="12.6" customHeight="1" x14ac:dyDescent="0.2">
      <c r="A2" s="146" t="s">
        <v>111</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24"/>
    </row>
    <row r="3" spans="1:32" ht="12.6" customHeight="1" x14ac:dyDescent="0.2">
      <c r="A3" s="146" t="s">
        <v>20</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row>
    <row r="4" spans="1:32" ht="12.6" customHeight="1" x14ac:dyDescent="0.2">
      <c r="A4" s="146" t="s">
        <v>10</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row>
    <row r="5" spans="1:32" ht="12.6" customHeight="1" x14ac:dyDescent="0.2">
      <c r="A5" s="28"/>
      <c r="G5" s="14"/>
      <c r="H5" s="14"/>
      <c r="I5" s="14"/>
      <c r="J5" s="14"/>
      <c r="K5" s="14"/>
      <c r="U5" s="14"/>
      <c r="V5" s="14"/>
      <c r="W5" s="14"/>
      <c r="X5" s="14"/>
      <c r="Y5" s="14"/>
    </row>
    <row r="6" spans="1:32" ht="25.5" x14ac:dyDescent="0.2">
      <c r="C6" s="71" t="s">
        <v>83</v>
      </c>
      <c r="D6" s="72"/>
      <c r="E6" s="154" t="s">
        <v>19</v>
      </c>
      <c r="F6" s="148"/>
      <c r="G6" s="148"/>
      <c r="H6" s="148"/>
      <c r="I6" s="148"/>
      <c r="J6" s="148"/>
      <c r="K6" s="148"/>
      <c r="L6" s="72"/>
      <c r="M6" s="65" t="s">
        <v>137</v>
      </c>
      <c r="N6" s="67"/>
      <c r="O6" s="65" t="s">
        <v>138</v>
      </c>
      <c r="P6" s="59"/>
      <c r="Q6" s="71" t="s">
        <v>83</v>
      </c>
      <c r="R6" s="72"/>
      <c r="S6" s="154" t="s">
        <v>19</v>
      </c>
      <c r="T6" s="148"/>
      <c r="U6" s="148"/>
      <c r="V6" s="148"/>
      <c r="W6" s="148"/>
      <c r="X6" s="148"/>
      <c r="Y6" s="148"/>
      <c r="Z6" s="72"/>
      <c r="AA6" s="65" t="s">
        <v>137</v>
      </c>
      <c r="AB6" s="67"/>
      <c r="AC6" s="65" t="s">
        <v>138</v>
      </c>
      <c r="AD6" s="59"/>
      <c r="AE6" s="71" t="s">
        <v>83</v>
      </c>
      <c r="AF6" s="17"/>
    </row>
    <row r="7" spans="1:32" ht="12.6" customHeight="1" x14ac:dyDescent="0.2">
      <c r="C7" s="14"/>
      <c r="D7" s="14"/>
      <c r="G7" s="14"/>
      <c r="H7" s="14"/>
      <c r="I7" s="14"/>
      <c r="J7" s="14"/>
      <c r="K7" s="14"/>
      <c r="L7" s="14"/>
      <c r="Q7" s="14"/>
      <c r="R7" s="14"/>
      <c r="U7" s="14"/>
      <c r="V7" s="14"/>
      <c r="W7" s="14"/>
      <c r="X7" s="14"/>
      <c r="Y7" s="14"/>
      <c r="Z7" s="14"/>
      <c r="AE7" s="14"/>
      <c r="AF7" s="14"/>
    </row>
    <row r="8" spans="1:32" ht="12.6" customHeight="1" x14ac:dyDescent="0.2">
      <c r="C8" s="14" t="s">
        <v>82</v>
      </c>
      <c r="D8" s="14"/>
      <c r="E8" s="14" t="s">
        <v>82</v>
      </c>
      <c r="F8" s="14"/>
      <c r="G8" s="14" t="s">
        <v>78</v>
      </c>
      <c r="H8" s="14"/>
      <c r="I8" s="14" t="s">
        <v>109</v>
      </c>
      <c r="J8" s="14"/>
      <c r="K8" s="14" t="s">
        <v>110</v>
      </c>
      <c r="L8" s="14"/>
      <c r="M8" s="14" t="s">
        <v>78</v>
      </c>
      <c r="N8" s="14"/>
      <c r="O8" s="14" t="s">
        <v>109</v>
      </c>
      <c r="Q8" s="14" t="s">
        <v>82</v>
      </c>
      <c r="R8" s="14"/>
      <c r="S8" s="14" t="s">
        <v>82</v>
      </c>
      <c r="T8" s="14"/>
      <c r="U8" s="14" t="s">
        <v>78</v>
      </c>
      <c r="V8" s="14"/>
      <c r="W8" s="14" t="s">
        <v>109</v>
      </c>
      <c r="X8" s="14"/>
      <c r="Y8" s="14" t="s">
        <v>110</v>
      </c>
      <c r="Z8" s="14"/>
      <c r="AA8" s="14" t="s">
        <v>78</v>
      </c>
      <c r="AB8" s="14"/>
      <c r="AC8" s="14" t="s">
        <v>109</v>
      </c>
      <c r="AE8" s="14" t="s">
        <v>82</v>
      </c>
      <c r="AF8" s="14"/>
    </row>
    <row r="9" spans="1:32" ht="12.6" customHeight="1" x14ac:dyDescent="0.2">
      <c r="C9" s="11">
        <v>2022</v>
      </c>
      <c r="D9" s="14"/>
      <c r="E9" s="33">
        <v>2022</v>
      </c>
      <c r="F9" s="14"/>
      <c r="G9" s="33">
        <v>2022</v>
      </c>
      <c r="H9" s="14"/>
      <c r="I9" s="33">
        <v>2022</v>
      </c>
      <c r="J9" s="14"/>
      <c r="K9" s="33">
        <v>2022</v>
      </c>
      <c r="L9" s="14"/>
      <c r="M9" s="33">
        <v>2022</v>
      </c>
      <c r="N9" s="14"/>
      <c r="O9" s="11">
        <v>2022</v>
      </c>
      <c r="Q9" s="11">
        <v>2021</v>
      </c>
      <c r="R9" s="14"/>
      <c r="S9" s="11">
        <v>2021</v>
      </c>
      <c r="T9" s="14"/>
      <c r="U9" s="11">
        <v>2021</v>
      </c>
      <c r="V9" s="14"/>
      <c r="W9" s="11">
        <v>2021</v>
      </c>
      <c r="X9" s="14"/>
      <c r="Y9" s="11">
        <v>2021</v>
      </c>
      <c r="Z9" s="14"/>
      <c r="AA9" s="11">
        <v>2021</v>
      </c>
      <c r="AB9" s="14"/>
      <c r="AC9" s="11">
        <v>2021</v>
      </c>
      <c r="AE9" s="11">
        <v>2020</v>
      </c>
      <c r="AF9" s="4"/>
    </row>
    <row r="10" spans="1:32" ht="12.6" customHeight="1" x14ac:dyDescent="0.2"/>
    <row r="11" spans="1:32" ht="12.6" customHeight="1" x14ac:dyDescent="0.2">
      <c r="A11" s="50" t="s">
        <v>90</v>
      </c>
      <c r="B11" s="51"/>
      <c r="C11" s="130">
        <f>'[1]2 Stmt. of Operations'!C16</f>
        <v>107540</v>
      </c>
      <c r="D11" s="130"/>
      <c r="E11" s="130">
        <f>'[1]2 Stmt. of Operations'!E16</f>
        <v>39856</v>
      </c>
      <c r="F11" s="130"/>
      <c r="G11" s="130">
        <f>'[1]2 Stmt. of Operations'!G16</f>
        <v>32789</v>
      </c>
      <c r="H11" s="130"/>
      <c r="I11" s="130">
        <f>'[1]2 Stmt. of Operations'!I16</f>
        <v>18077</v>
      </c>
      <c r="J11" s="130"/>
      <c r="K11" s="130">
        <f>'[1]2 Stmt. of Operations'!K16</f>
        <v>16818</v>
      </c>
      <c r="L11" s="130"/>
      <c r="M11" s="130">
        <f>'[1]2 Stmt. of Operations'!M16</f>
        <v>67684</v>
      </c>
      <c r="N11" s="130"/>
      <c r="O11" s="130">
        <f>'[1]2 Stmt. of Operations'!O16</f>
        <v>34895</v>
      </c>
      <c r="P11" s="130"/>
      <c r="Q11" s="130">
        <f>'[1]2 Stmt. of Operations'!Q16</f>
        <v>54322</v>
      </c>
      <c r="R11" s="130"/>
      <c r="S11" s="130">
        <f>'[1]2 Stmt. of Operations'!S16</f>
        <v>20426</v>
      </c>
      <c r="T11" s="130"/>
      <c r="U11" s="130">
        <f>'[1]2 Stmt. of Operations'!U16</f>
        <v>11986</v>
      </c>
      <c r="V11" s="130"/>
      <c r="W11" s="130">
        <f>'[1]2 Stmt. of Operations'!W16</f>
        <v>9377</v>
      </c>
      <c r="X11" s="130"/>
      <c r="Y11" s="130">
        <f>'[1]2 Stmt. of Operations'!Y16</f>
        <v>12534</v>
      </c>
      <c r="Z11" s="130"/>
      <c r="AA11" s="130">
        <f>'[1]2 Stmt. of Operations'!AA16</f>
        <v>33896</v>
      </c>
      <c r="AB11" s="130"/>
      <c r="AC11" s="130">
        <f>'[1]2 Stmt. of Operations'!AC16</f>
        <v>21910</v>
      </c>
      <c r="AD11" s="130"/>
      <c r="AE11" s="130">
        <f>'[1]2 Stmt. of Operations'!AE16</f>
        <v>80277</v>
      </c>
      <c r="AF11" s="130"/>
    </row>
    <row r="12" spans="1:32" ht="12.6" customHeight="1" x14ac:dyDescent="0.2">
      <c r="A12" s="52" t="s">
        <v>91</v>
      </c>
      <c r="B12" s="53"/>
      <c r="C12" s="18">
        <f>'[1]4 Supplemental Financial Data'!B13</f>
        <v>2443</v>
      </c>
      <c r="D12" s="18"/>
      <c r="E12" s="18">
        <f>'[1]4 Supplemental Financial Data'!D13</f>
        <v>854</v>
      </c>
      <c r="F12" s="18"/>
      <c r="G12" s="18">
        <f>'[1]4 Supplemental Financial Data'!F13</f>
        <v>855</v>
      </c>
      <c r="H12" s="18"/>
      <c r="I12" s="18">
        <f>'[1]4 Supplemental Financial Data'!H13</f>
        <v>326</v>
      </c>
      <c r="J12" s="18"/>
      <c r="K12" s="18">
        <f>'[1]4 Supplemental Financial Data'!J13</f>
        <v>408</v>
      </c>
      <c r="L12" s="18"/>
      <c r="M12" s="18">
        <f>'[1]4 Supplemental Financial Data'!L13</f>
        <v>1589</v>
      </c>
      <c r="N12" s="18"/>
      <c r="O12" s="18">
        <f>'[1]4 Supplemental Financial Data'!N13</f>
        <v>734</v>
      </c>
      <c r="P12" s="18"/>
      <c r="Q12" s="18">
        <f>'[1]4 Supplemental Financial Data'!P13</f>
        <v>1385</v>
      </c>
      <c r="R12" s="18"/>
      <c r="S12" s="18">
        <f>'[1]4 Supplemental Financial Data'!R13</f>
        <v>243</v>
      </c>
      <c r="T12" s="18"/>
      <c r="U12" s="18">
        <f>'[1]4 Supplemental Financial Data'!T13</f>
        <v>438</v>
      </c>
      <c r="V12" s="18"/>
      <c r="W12" s="18">
        <f>'[1]4 Supplemental Financial Data'!V13</f>
        <v>458</v>
      </c>
      <c r="X12" s="18"/>
      <c r="Y12" s="18">
        <f>'[1]4 Supplemental Financial Data'!X13</f>
        <v>246</v>
      </c>
      <c r="Z12" s="18"/>
      <c r="AA12" s="18">
        <f>'[1]4 Supplemental Financial Data'!Z13</f>
        <v>1142</v>
      </c>
      <c r="AB12" s="18"/>
      <c r="AC12" s="18">
        <f>'[1]4 Supplemental Financial Data'!AB13</f>
        <v>704</v>
      </c>
      <c r="AD12" s="18"/>
      <c r="AE12" s="18">
        <f>'[1]4 Supplemental Financial Data'!AD13</f>
        <v>1998</v>
      </c>
      <c r="AF12" s="18"/>
    </row>
    <row r="13" spans="1:32" s="19" customFormat="1" ht="12.6" customHeight="1" x14ac:dyDescent="0.2">
      <c r="A13" s="54" t="s">
        <v>92</v>
      </c>
      <c r="B13" s="55"/>
      <c r="C13" s="18">
        <f>'[1]4 Supplemental Financial Data'!B23</f>
        <v>1885</v>
      </c>
      <c r="D13" s="18"/>
      <c r="E13" s="18">
        <f>'[1]4 Supplemental Financial Data'!D23</f>
        <v>709</v>
      </c>
      <c r="F13" s="18"/>
      <c r="G13" s="18">
        <f>'[1]4 Supplemental Financial Data'!F23</f>
        <v>1106</v>
      </c>
      <c r="H13" s="18"/>
      <c r="I13" s="18">
        <f>'[1]4 Supplemental Financial Data'!H23</f>
        <v>70</v>
      </c>
      <c r="J13" s="18"/>
      <c r="K13" s="18">
        <f>'[1]4 Supplemental Financial Data'!J23</f>
        <v>0</v>
      </c>
      <c r="L13" s="18"/>
      <c r="M13" s="18">
        <f>'[1]4 Supplemental Financial Data'!L23</f>
        <v>1176</v>
      </c>
      <c r="N13" s="18"/>
      <c r="O13" s="18">
        <f>'[1]4 Supplemental Financial Data'!N23</f>
        <v>70</v>
      </c>
      <c r="P13" s="18"/>
      <c r="Q13" s="18">
        <f>'[1]4 Supplemental Financial Data'!P23</f>
        <v>0</v>
      </c>
      <c r="R13" s="18"/>
      <c r="S13" s="18">
        <f>'[1]4 Supplemental Financial Data'!R23</f>
        <v>0</v>
      </c>
      <c r="T13" s="18"/>
      <c r="U13" s="18">
        <f>'[1]4 Supplemental Financial Data'!T23</f>
        <v>0</v>
      </c>
      <c r="V13" s="18"/>
      <c r="W13" s="18">
        <f>'[1]4 Supplemental Financial Data'!V23</f>
        <v>0</v>
      </c>
      <c r="X13" s="18"/>
      <c r="Y13" s="18">
        <f>'[1]4 Supplemental Financial Data'!X23</f>
        <v>0</v>
      </c>
      <c r="Z13" s="18"/>
      <c r="AA13" s="18">
        <f>'[1]4 Supplemental Financial Data'!Z23</f>
        <v>0</v>
      </c>
      <c r="AB13" s="18"/>
      <c r="AC13" s="18">
        <f>'[1]4 Supplemental Financial Data'!AB23</f>
        <v>0</v>
      </c>
      <c r="AD13" s="18"/>
      <c r="AE13" s="18">
        <f>'[1]4 Supplemental Financial Data'!AD23</f>
        <v>0</v>
      </c>
      <c r="AF13" s="18"/>
    </row>
    <row r="14" spans="1:32" ht="12.6" customHeight="1" thickBot="1" x14ac:dyDescent="0.25">
      <c r="A14" s="56" t="s">
        <v>94</v>
      </c>
      <c r="B14" s="51"/>
      <c r="C14" s="131">
        <f>SUM(C11:C13)</f>
        <v>111868</v>
      </c>
      <c r="D14" s="22"/>
      <c r="E14" s="131">
        <f>SUM(E11:E13)</f>
        <v>41419</v>
      </c>
      <c r="F14" s="57"/>
      <c r="G14" s="131">
        <f>SUM(G11:G13)</f>
        <v>34750</v>
      </c>
      <c r="H14" s="22"/>
      <c r="I14" s="131">
        <f>SUM(I11:I13)</f>
        <v>18473</v>
      </c>
      <c r="J14" s="22"/>
      <c r="K14" s="131">
        <f>SUM(K11:K13)</f>
        <v>17226</v>
      </c>
      <c r="L14" s="22"/>
      <c r="M14" s="131">
        <f>SUM(M11:M13)</f>
        <v>70449</v>
      </c>
      <c r="N14" s="18"/>
      <c r="O14" s="132">
        <f>SUM(O11:O13)</f>
        <v>35699</v>
      </c>
      <c r="P14" s="51"/>
      <c r="Q14" s="131">
        <f>SUM(Q11:Q13)</f>
        <v>55707</v>
      </c>
      <c r="R14" s="22"/>
      <c r="S14" s="131">
        <f>SUM(S11:S13)</f>
        <v>20669</v>
      </c>
      <c r="T14" s="57"/>
      <c r="U14" s="131">
        <f>SUM(U11:U13)</f>
        <v>12424</v>
      </c>
      <c r="V14" s="22"/>
      <c r="W14" s="131">
        <f>SUM(W11:W13)</f>
        <v>9835</v>
      </c>
      <c r="X14" s="22"/>
      <c r="Y14" s="131">
        <f>SUM(Y11:Y13)</f>
        <v>12780</v>
      </c>
      <c r="Z14" s="22"/>
      <c r="AA14" s="131">
        <f>SUM(AA11:AA13)</f>
        <v>35038</v>
      </c>
      <c r="AB14" s="18"/>
      <c r="AC14" s="132">
        <f>SUM(AC11:AC13)</f>
        <v>22614</v>
      </c>
      <c r="AD14" s="51"/>
      <c r="AE14" s="131">
        <f>SUM(AE11:AE13)</f>
        <v>82275</v>
      </c>
      <c r="AF14" s="133"/>
    </row>
    <row r="15" spans="1:32" ht="12.6" customHeight="1" thickTop="1" x14ac:dyDescent="0.2">
      <c r="A15" s="56" t="s">
        <v>95</v>
      </c>
      <c r="B15" s="51"/>
      <c r="C15" s="30">
        <f>C14/'[1]2 Stmt. of Operations'!C11</f>
        <v>0.33038588532714308</v>
      </c>
      <c r="D15" s="30"/>
      <c r="E15" s="30">
        <f>E14/'[1]2 Stmt. of Operations'!E11</f>
        <v>0.38054593397708586</v>
      </c>
      <c r="F15" s="30"/>
      <c r="G15" s="30">
        <f>G14/'[1]2 Stmt. of Operations'!G11</f>
        <v>0.31353760646744622</v>
      </c>
      <c r="H15" s="30"/>
      <c r="I15" s="30">
        <f>I14/'[1]2 Stmt. of Operations'!I11</f>
        <v>0.29051992576982355</v>
      </c>
      <c r="J15" s="30"/>
      <c r="K15" s="30">
        <f>K14/'[1]2 Stmt. of Operations'!K11</f>
        <v>0.31128137479896639</v>
      </c>
      <c r="L15" s="30"/>
      <c r="M15" s="30">
        <f>M14/'[1]2 Stmt. of Operations'!M11</f>
        <v>0.30662395487406258</v>
      </c>
      <c r="N15" s="30"/>
      <c r="O15" s="30">
        <f>O14/'[1]2 Stmt. of Operations'!O11</f>
        <v>0.3001807862097961</v>
      </c>
      <c r="P15" s="30"/>
      <c r="Q15" s="30">
        <f>Q14/'[1]2 Stmt. of Operations'!Q11</f>
        <v>0.27699077642145042</v>
      </c>
      <c r="R15" s="30"/>
      <c r="S15" s="30">
        <f>S14/'[1]2 Stmt. of Operations'!S11</f>
        <v>0.36148518661023471</v>
      </c>
      <c r="T15" s="30"/>
      <c r="U15" s="30">
        <f>U14/'[1]2 Stmt. of Operations'!U11</f>
        <v>0.25886569154477646</v>
      </c>
      <c r="V15" s="30"/>
      <c r="W15" s="30">
        <f>W14/'[1]2 Stmt. of Operations'!W11</f>
        <v>0.21248784703467646</v>
      </c>
      <c r="X15" s="30"/>
      <c r="Y15" s="30">
        <f>Y14/'[1]2 Stmt. of Operations'!Y11</f>
        <v>0.25736034475814573</v>
      </c>
      <c r="Z15" s="30"/>
      <c r="AA15" s="30">
        <f>AA14/'[1]2 Stmt. of Operations'!AA11</f>
        <v>0.24342594329463585</v>
      </c>
      <c r="AB15" s="30"/>
      <c r="AC15" s="30">
        <f>AC14/'[1]2 Stmt. of Operations'!AC11</f>
        <v>0.23570244832869516</v>
      </c>
      <c r="AD15" s="30"/>
      <c r="AE15" s="30">
        <f>AE14/'[1]2 Stmt. of Operations'!AE11</f>
        <v>0.3673155051564802</v>
      </c>
      <c r="AF15" s="30"/>
    </row>
    <row r="16" spans="1:32" ht="12.6" customHeight="1" x14ac:dyDescent="0.2">
      <c r="A16" s="58"/>
      <c r="B16" s="51"/>
      <c r="C16" s="21"/>
      <c r="D16" s="22"/>
      <c r="E16" s="21"/>
      <c r="F16" s="57"/>
      <c r="G16" s="21"/>
      <c r="H16" s="22"/>
      <c r="I16" s="22"/>
      <c r="J16" s="22"/>
      <c r="K16" s="22"/>
      <c r="L16" s="22"/>
      <c r="M16" s="21"/>
      <c r="N16" s="21"/>
      <c r="O16" s="21"/>
      <c r="P16" s="51"/>
      <c r="Q16" s="21"/>
      <c r="R16" s="22"/>
      <c r="S16" s="21"/>
      <c r="T16" s="57"/>
      <c r="U16" s="21"/>
      <c r="V16" s="22"/>
      <c r="W16" s="22"/>
      <c r="X16" s="22"/>
      <c r="Y16" s="22"/>
      <c r="Z16" s="22"/>
      <c r="AA16" s="21"/>
      <c r="AB16" s="21"/>
      <c r="AC16" s="21"/>
      <c r="AD16" s="51"/>
      <c r="AE16" s="21"/>
      <c r="AF16" s="21"/>
    </row>
    <row r="17" spans="1:32" ht="12.6" customHeight="1" x14ac:dyDescent="0.2">
      <c r="A17" s="56" t="s">
        <v>100</v>
      </c>
      <c r="B17" s="51"/>
      <c r="C17" s="130">
        <f>'[1]2 Stmt. of Operations'!C19</f>
        <v>88150</v>
      </c>
      <c r="D17" s="130"/>
      <c r="E17" s="130">
        <f>'[1]2 Stmt. of Operations'!E19</f>
        <v>23367</v>
      </c>
      <c r="F17" s="130"/>
      <c r="G17" s="130">
        <f>'[1]2 Stmt. of Operations'!G19</f>
        <v>22138</v>
      </c>
      <c r="H17" s="130"/>
      <c r="I17" s="130">
        <f>'[1]2 Stmt. of Operations'!I19</f>
        <v>26812</v>
      </c>
      <c r="J17" s="130"/>
      <c r="K17" s="130">
        <f>'[1]2 Stmt. of Operations'!K19</f>
        <v>15833</v>
      </c>
      <c r="L17" s="130"/>
      <c r="M17" s="130">
        <f>'[1]2 Stmt. of Operations'!M19</f>
        <v>64783</v>
      </c>
      <c r="N17" s="130"/>
      <c r="O17" s="130">
        <f>'[1]2 Stmt. of Operations'!O19</f>
        <v>42645</v>
      </c>
      <c r="P17" s="130"/>
      <c r="Q17" s="130">
        <f>'[1]2 Stmt. of Operations'!Q19</f>
        <v>40091</v>
      </c>
      <c r="R17" s="130"/>
      <c r="S17" s="130">
        <f>'[1]2 Stmt. of Operations'!S19</f>
        <v>9147</v>
      </c>
      <c r="T17" s="130"/>
      <c r="U17" s="130">
        <f>'[1]2 Stmt. of Operations'!U19</f>
        <v>10532</v>
      </c>
      <c r="V17" s="130"/>
      <c r="W17" s="130">
        <f>'[1]2 Stmt. of Operations'!W19</f>
        <v>7515</v>
      </c>
      <c r="X17" s="130"/>
      <c r="Y17" s="130">
        <f>'[1]2 Stmt. of Operations'!Y19</f>
        <v>12897</v>
      </c>
      <c r="Z17" s="130"/>
      <c r="AA17" s="130">
        <f>'[1]2 Stmt. of Operations'!AA19</f>
        <v>30944</v>
      </c>
      <c r="AB17" s="130"/>
      <c r="AC17" s="130">
        <f>'[1]2 Stmt. of Operations'!AC19</f>
        <v>20412</v>
      </c>
      <c r="AD17" s="130"/>
      <c r="AE17" s="130">
        <f>'[1]2 Stmt. of Operations'!AE19</f>
        <v>31284</v>
      </c>
      <c r="AF17" s="130"/>
    </row>
    <row r="18" spans="1:32" ht="12.6" customHeight="1" x14ac:dyDescent="0.2">
      <c r="A18" s="54" t="s">
        <v>91</v>
      </c>
      <c r="B18" s="53"/>
      <c r="C18" s="21">
        <f>'[1]4 Supplemental Financial Data'!B14</f>
        <v>8659</v>
      </c>
      <c r="D18" s="21"/>
      <c r="E18" s="21">
        <f>'[1]4 Supplemental Financial Data'!D14</f>
        <v>2190</v>
      </c>
      <c r="F18" s="21"/>
      <c r="G18" s="21">
        <f>'[1]4 Supplemental Financial Data'!F14</f>
        <v>2200</v>
      </c>
      <c r="H18" s="21"/>
      <c r="I18" s="21">
        <f>'[1]4 Supplemental Financial Data'!H14</f>
        <v>2166</v>
      </c>
      <c r="J18" s="21"/>
      <c r="K18" s="21">
        <f>'[1]4 Supplemental Financial Data'!J14</f>
        <v>2103</v>
      </c>
      <c r="L18" s="21"/>
      <c r="M18" s="21">
        <f>'[1]4 Supplemental Financial Data'!L14</f>
        <v>6469</v>
      </c>
      <c r="N18" s="21"/>
      <c r="O18" s="21">
        <f>'[1]4 Supplemental Financial Data'!N14</f>
        <v>4269</v>
      </c>
      <c r="P18" s="21"/>
      <c r="Q18" s="21">
        <f>'[1]4 Supplemental Financial Data'!P14</f>
        <v>12514</v>
      </c>
      <c r="R18" s="21"/>
      <c r="S18" s="21">
        <f>'[1]4 Supplemental Financial Data'!R14</f>
        <v>2311</v>
      </c>
      <c r="T18" s="21"/>
      <c r="U18" s="21">
        <f>'[1]4 Supplemental Financial Data'!T14</f>
        <v>2301</v>
      </c>
      <c r="V18" s="21"/>
      <c r="W18" s="21">
        <f>'[1]4 Supplemental Financial Data'!V14</f>
        <v>1874</v>
      </c>
      <c r="X18" s="21"/>
      <c r="Y18" s="21">
        <f>'[1]4 Supplemental Financial Data'!X14</f>
        <v>6028</v>
      </c>
      <c r="Z18" s="21"/>
      <c r="AA18" s="21">
        <f>'[1]4 Supplemental Financial Data'!Z14</f>
        <v>10203</v>
      </c>
      <c r="AB18" s="21"/>
      <c r="AC18" s="21">
        <f>'[1]4 Supplemental Financial Data'!AB14</f>
        <v>7902</v>
      </c>
      <c r="AD18" s="21"/>
      <c r="AE18" s="21">
        <f>'[1]4 Supplemental Financial Data'!AD14</f>
        <v>7611</v>
      </c>
      <c r="AF18" s="21"/>
    </row>
    <row r="19" spans="1:32" s="19" customFormat="1" ht="12.6" customHeight="1" x14ac:dyDescent="0.2">
      <c r="A19" s="54" t="s">
        <v>92</v>
      </c>
      <c r="B19" s="55"/>
      <c r="C19" s="21">
        <f>'[1]4 Supplemental Financial Data'!B24</f>
        <v>30540</v>
      </c>
      <c r="D19" s="21"/>
      <c r="E19" s="21">
        <f>'[1]4 Supplemental Financial Data'!D24</f>
        <v>4013</v>
      </c>
      <c r="F19" s="21"/>
      <c r="G19" s="21">
        <f>'[1]4 Supplemental Financial Data'!F24</f>
        <v>6898</v>
      </c>
      <c r="H19" s="21"/>
      <c r="I19" s="21">
        <f>'[1]4 Supplemental Financial Data'!H24</f>
        <v>14522</v>
      </c>
      <c r="J19" s="21"/>
      <c r="K19" s="21">
        <f>'[1]4 Supplemental Financial Data'!J24</f>
        <v>5107</v>
      </c>
      <c r="L19" s="21"/>
      <c r="M19" s="21">
        <f>'[1]4 Supplemental Financial Data'!L24</f>
        <v>26527</v>
      </c>
      <c r="N19" s="21"/>
      <c r="O19" s="21">
        <f>'[1]4 Supplemental Financial Data'!N24</f>
        <v>19629</v>
      </c>
      <c r="P19" s="21"/>
      <c r="Q19" s="21">
        <f>'[1]4 Supplemental Financial Data'!P24</f>
        <v>2640</v>
      </c>
      <c r="R19" s="21"/>
      <c r="S19" s="21">
        <f>'[1]4 Supplemental Financial Data'!R24</f>
        <v>199</v>
      </c>
      <c r="T19" s="21"/>
      <c r="U19" s="21">
        <f>'[1]4 Supplemental Financial Data'!T24</f>
        <v>2263</v>
      </c>
      <c r="V19" s="21"/>
      <c r="W19" s="21">
        <f>'[1]4 Supplemental Financial Data'!V24</f>
        <v>0</v>
      </c>
      <c r="X19" s="21"/>
      <c r="Y19" s="21">
        <f>'[1]4 Supplemental Financial Data'!X24</f>
        <v>0</v>
      </c>
      <c r="Z19" s="21"/>
      <c r="AA19" s="21">
        <f>'[1]4 Supplemental Financial Data'!Z24</f>
        <v>2441</v>
      </c>
      <c r="AB19" s="21"/>
      <c r="AC19" s="21">
        <f>'[1]4 Supplemental Financial Data'!AB24</f>
        <v>0</v>
      </c>
      <c r="AD19" s="21"/>
      <c r="AE19" s="21">
        <f>'[1]4 Supplemental Financial Data'!AD24</f>
        <v>0</v>
      </c>
      <c r="AF19" s="21"/>
    </row>
    <row r="20" spans="1:32" ht="12.6" customHeight="1" thickBot="1" x14ac:dyDescent="0.25">
      <c r="A20" s="56" t="s">
        <v>101</v>
      </c>
      <c r="B20" s="51"/>
      <c r="C20" s="131">
        <f>C17-C18-C19</f>
        <v>48951</v>
      </c>
      <c r="D20" s="22"/>
      <c r="E20" s="131">
        <f>E17-E18-E19</f>
        <v>17164</v>
      </c>
      <c r="F20" s="57"/>
      <c r="G20" s="131">
        <f>G17-G18-G19</f>
        <v>13040</v>
      </c>
      <c r="H20" s="22"/>
      <c r="I20" s="131">
        <f>I17-I18-I19</f>
        <v>10124</v>
      </c>
      <c r="J20" s="22"/>
      <c r="K20" s="131">
        <f>K17-K18-K19</f>
        <v>8623</v>
      </c>
      <c r="L20" s="22"/>
      <c r="M20" s="131">
        <f>M17-M18-M19</f>
        <v>31787</v>
      </c>
      <c r="N20" s="18"/>
      <c r="O20" s="131">
        <f>O17-O18-O19</f>
        <v>18747</v>
      </c>
      <c r="P20" s="51"/>
      <c r="Q20" s="131">
        <f>Q17-Q18-Q19</f>
        <v>24937</v>
      </c>
      <c r="R20" s="22"/>
      <c r="S20" s="131">
        <f>S17-S18-S19</f>
        <v>6637</v>
      </c>
      <c r="T20" s="57"/>
      <c r="U20" s="131">
        <f>U17-U18-U19</f>
        <v>5968</v>
      </c>
      <c r="V20" s="22"/>
      <c r="W20" s="131">
        <f>W17-W18-W19</f>
        <v>5641</v>
      </c>
      <c r="X20" s="22"/>
      <c r="Y20" s="131">
        <f>Y17-Y18-Y19</f>
        <v>6869</v>
      </c>
      <c r="Z20" s="22"/>
      <c r="AA20" s="131">
        <f>AA17-AA18-AA19</f>
        <v>18300</v>
      </c>
      <c r="AB20" s="18"/>
      <c r="AC20" s="131">
        <f>AC17-AC18-AC19</f>
        <v>12510</v>
      </c>
      <c r="AD20" s="51"/>
      <c r="AE20" s="131">
        <f>AE17-AE18-AE19</f>
        <v>23673</v>
      </c>
      <c r="AF20" s="133"/>
    </row>
    <row r="21" spans="1:32" ht="12.6" customHeight="1" thickTop="1" x14ac:dyDescent="0.2">
      <c r="A21" s="58"/>
      <c r="B21" s="51"/>
      <c r="C21" s="21"/>
      <c r="D21" s="22"/>
      <c r="E21" s="21"/>
      <c r="F21" s="57"/>
      <c r="G21" s="21"/>
      <c r="H21" s="22"/>
      <c r="I21" s="22"/>
      <c r="J21" s="22"/>
      <c r="K21" s="22"/>
      <c r="L21" s="22"/>
      <c r="M21" s="21"/>
      <c r="N21" s="21"/>
      <c r="O21" s="21"/>
      <c r="P21" s="51"/>
      <c r="Q21" s="21"/>
      <c r="R21" s="22"/>
      <c r="S21" s="21"/>
      <c r="T21" s="57"/>
      <c r="U21" s="21"/>
      <c r="V21" s="22"/>
      <c r="W21" s="22"/>
      <c r="X21" s="22"/>
      <c r="Y21" s="22"/>
      <c r="Z21" s="22"/>
      <c r="AA21" s="21"/>
      <c r="AB21" s="21"/>
      <c r="AC21" s="21"/>
      <c r="AD21" s="51"/>
      <c r="AE21" s="21"/>
      <c r="AF21" s="21"/>
    </row>
    <row r="22" spans="1:32" ht="12.6" customHeight="1" x14ac:dyDescent="0.2">
      <c r="A22" s="56" t="s">
        <v>98</v>
      </c>
      <c r="B22" s="51"/>
      <c r="C22" s="130">
        <f>'[1]2 Stmt. of Operations'!C20</f>
        <v>48803</v>
      </c>
      <c r="D22" s="130"/>
      <c r="E22" s="130">
        <f>'[1]2 Stmt. of Operations'!E20</f>
        <v>15894</v>
      </c>
      <c r="F22" s="130"/>
      <c r="G22" s="130">
        <f>'[1]2 Stmt. of Operations'!G20</f>
        <v>14448</v>
      </c>
      <c r="H22" s="130"/>
      <c r="I22" s="130">
        <f>'[1]2 Stmt. of Operations'!I20</f>
        <v>10834</v>
      </c>
      <c r="J22" s="130"/>
      <c r="K22" s="130">
        <f>'[1]2 Stmt. of Operations'!K20</f>
        <v>7627</v>
      </c>
      <c r="L22" s="130"/>
      <c r="M22" s="130">
        <f>'[1]2 Stmt. of Operations'!M20</f>
        <v>32909</v>
      </c>
      <c r="N22" s="130"/>
      <c r="O22" s="130">
        <f>'[1]2 Stmt. of Operations'!O20</f>
        <v>18461</v>
      </c>
      <c r="P22" s="130"/>
      <c r="Q22" s="130">
        <f>'[1]2 Stmt. of Operations'!Q20</f>
        <v>29960</v>
      </c>
      <c r="R22" s="130"/>
      <c r="S22" s="130">
        <f>'[1]2 Stmt. of Operations'!S20</f>
        <v>8341</v>
      </c>
      <c r="T22" s="130"/>
      <c r="U22" s="130">
        <f>'[1]2 Stmt. of Operations'!U20</f>
        <v>5987</v>
      </c>
      <c r="V22" s="130"/>
      <c r="W22" s="130">
        <f>'[1]2 Stmt. of Operations'!W20</f>
        <v>5784</v>
      </c>
      <c r="X22" s="130"/>
      <c r="Y22" s="130">
        <f>'[1]2 Stmt. of Operations'!Y20</f>
        <v>9848</v>
      </c>
      <c r="Z22" s="130"/>
      <c r="AA22" s="130">
        <f>'[1]2 Stmt. of Operations'!AA20</f>
        <v>21619</v>
      </c>
      <c r="AB22" s="130"/>
      <c r="AC22" s="130">
        <f>'[1]2 Stmt. of Operations'!AC20</f>
        <v>15631</v>
      </c>
      <c r="AD22" s="130"/>
      <c r="AE22" s="130">
        <f>'[1]2 Stmt. of Operations'!AE20</f>
        <v>42945</v>
      </c>
      <c r="AF22" s="130"/>
    </row>
    <row r="23" spans="1:32" ht="12.6" customHeight="1" x14ac:dyDescent="0.2">
      <c r="A23" s="54" t="s">
        <v>91</v>
      </c>
      <c r="B23" s="53"/>
      <c r="C23" s="21">
        <f>'[1]4 Supplemental Financial Data'!B15</f>
        <v>3836</v>
      </c>
      <c r="D23" s="21"/>
      <c r="E23" s="21">
        <f>'[1]4 Supplemental Financial Data'!D15</f>
        <v>552</v>
      </c>
      <c r="F23" s="21"/>
      <c r="G23" s="21">
        <f>'[1]4 Supplemental Financial Data'!F15</f>
        <v>727</v>
      </c>
      <c r="H23" s="21"/>
      <c r="I23" s="21">
        <f>'[1]4 Supplemental Financial Data'!H15</f>
        <v>1376</v>
      </c>
      <c r="J23" s="21"/>
      <c r="K23" s="21">
        <f>'[1]4 Supplemental Financial Data'!J15</f>
        <v>1181</v>
      </c>
      <c r="L23" s="21"/>
      <c r="M23" s="21">
        <f>'[1]4 Supplemental Financial Data'!L15</f>
        <v>3284</v>
      </c>
      <c r="N23" s="21"/>
      <c r="O23" s="21">
        <f>'[1]4 Supplemental Financial Data'!N15</f>
        <v>2557</v>
      </c>
      <c r="P23" s="21"/>
      <c r="Q23" s="21">
        <f>'[1]4 Supplemental Financial Data'!P15</f>
        <v>2513</v>
      </c>
      <c r="R23" s="21"/>
      <c r="S23" s="21">
        <f>'[1]4 Supplemental Financial Data'!R15</f>
        <v>915</v>
      </c>
      <c r="T23" s="21"/>
      <c r="U23" s="21">
        <f>'[1]4 Supplemental Financial Data'!T15</f>
        <v>640</v>
      </c>
      <c r="V23" s="21"/>
      <c r="W23" s="21">
        <f>'[1]4 Supplemental Financial Data'!V15</f>
        <v>395</v>
      </c>
      <c r="X23" s="21"/>
      <c r="Y23" s="21">
        <f>'[1]4 Supplemental Financial Data'!X15</f>
        <v>563</v>
      </c>
      <c r="Z23" s="21"/>
      <c r="AA23" s="21">
        <f>'[1]4 Supplemental Financial Data'!Z15</f>
        <v>1598</v>
      </c>
      <c r="AB23" s="21"/>
      <c r="AC23" s="21">
        <f>'[1]4 Supplemental Financial Data'!AB15</f>
        <v>958</v>
      </c>
      <c r="AD23" s="21"/>
      <c r="AE23" s="21">
        <f>'[1]4 Supplemental Financial Data'!AD15</f>
        <v>3519</v>
      </c>
      <c r="AF23" s="21"/>
    </row>
    <row r="24" spans="1:32" s="19" customFormat="1" ht="12.6" customHeight="1" x14ac:dyDescent="0.2">
      <c r="A24" s="54" t="s">
        <v>92</v>
      </c>
      <c r="B24" s="55"/>
      <c r="C24" s="18">
        <f>'[1]4 Supplemental Financial Data'!B25</f>
        <v>385</v>
      </c>
      <c r="D24" s="18"/>
      <c r="E24" s="18">
        <f>'[1]4 Supplemental Financial Data'!D25</f>
        <v>93</v>
      </c>
      <c r="F24" s="18"/>
      <c r="G24" s="18">
        <f>'[1]4 Supplemental Financial Data'!F25</f>
        <v>292</v>
      </c>
      <c r="H24" s="18"/>
      <c r="I24" s="18">
        <f>'[1]4 Supplemental Financial Data'!H25</f>
        <v>0</v>
      </c>
      <c r="J24" s="18"/>
      <c r="K24" s="18">
        <f>'[1]4 Supplemental Financial Data'!J25</f>
        <v>0</v>
      </c>
      <c r="L24" s="18"/>
      <c r="M24" s="18">
        <f>'[1]4 Supplemental Financial Data'!L25</f>
        <v>292</v>
      </c>
      <c r="N24" s="18"/>
      <c r="O24" s="18">
        <f>'[1]4 Supplemental Financial Data'!N25</f>
        <v>0</v>
      </c>
      <c r="P24" s="18"/>
      <c r="Q24" s="18">
        <f>'[1]4 Supplemental Financial Data'!P25</f>
        <v>0</v>
      </c>
      <c r="R24" s="18"/>
      <c r="S24" s="18">
        <f>'[1]4 Supplemental Financial Data'!R25</f>
        <v>0</v>
      </c>
      <c r="T24" s="18"/>
      <c r="U24" s="18">
        <f>'[1]4 Supplemental Financial Data'!T25</f>
        <v>0</v>
      </c>
      <c r="V24" s="18"/>
      <c r="W24" s="18">
        <f>'[1]4 Supplemental Financial Data'!V25</f>
        <v>0</v>
      </c>
      <c r="X24" s="18"/>
      <c r="Y24" s="18">
        <f>'[1]4 Supplemental Financial Data'!X25</f>
        <v>0</v>
      </c>
      <c r="Z24" s="18"/>
      <c r="AA24" s="18">
        <f>'[1]4 Supplemental Financial Data'!Z25</f>
        <v>0</v>
      </c>
      <c r="AB24" s="18"/>
      <c r="AC24" s="18">
        <f>'[1]4 Supplemental Financial Data'!AB25</f>
        <v>0</v>
      </c>
      <c r="AD24" s="18"/>
      <c r="AE24" s="18">
        <f>'[1]4 Supplemental Financial Data'!AD25</f>
        <v>0</v>
      </c>
      <c r="AF24" s="18"/>
    </row>
    <row r="25" spans="1:32" ht="12.6" customHeight="1" thickBot="1" x14ac:dyDescent="0.25">
      <c r="A25" s="56" t="s">
        <v>99</v>
      </c>
      <c r="B25" s="51"/>
      <c r="C25" s="131">
        <f>C22-C23-C24</f>
        <v>44582</v>
      </c>
      <c r="D25" s="22"/>
      <c r="E25" s="131">
        <f>E22-E23-E24</f>
        <v>15249</v>
      </c>
      <c r="F25" s="57"/>
      <c r="G25" s="131">
        <f>G22-G23-G24</f>
        <v>13429</v>
      </c>
      <c r="H25" s="22"/>
      <c r="I25" s="131">
        <f>I22-I23-I24</f>
        <v>9458</v>
      </c>
      <c r="J25" s="22"/>
      <c r="K25" s="131">
        <f>K22-K23-K24</f>
        <v>6446</v>
      </c>
      <c r="L25" s="22"/>
      <c r="M25" s="131">
        <f>M22-M23-M24</f>
        <v>29333</v>
      </c>
      <c r="N25" s="18"/>
      <c r="O25" s="131">
        <f>O22-O23-O24</f>
        <v>15904</v>
      </c>
      <c r="P25" s="51"/>
      <c r="Q25" s="131">
        <f>Q22-Q23-Q24</f>
        <v>27447</v>
      </c>
      <c r="R25" s="22"/>
      <c r="S25" s="131">
        <f>S22-S23-S24</f>
        <v>7426</v>
      </c>
      <c r="T25" s="57"/>
      <c r="U25" s="131">
        <f>U22-U23-U24</f>
        <v>5347</v>
      </c>
      <c r="V25" s="22"/>
      <c r="W25" s="131">
        <f>W22-W23-W24</f>
        <v>5389</v>
      </c>
      <c r="X25" s="22"/>
      <c r="Y25" s="131">
        <f>Y22-Y23-Y24</f>
        <v>9285</v>
      </c>
      <c r="Z25" s="22"/>
      <c r="AA25" s="131">
        <f>AA22-AA23-AA24</f>
        <v>20021</v>
      </c>
      <c r="AB25" s="18"/>
      <c r="AC25" s="131">
        <f>AC22-AC23-AC24</f>
        <v>14673</v>
      </c>
      <c r="AD25" s="51"/>
      <c r="AE25" s="131">
        <f>AE22-AE23-AE24</f>
        <v>39426</v>
      </c>
      <c r="AF25" s="133"/>
    </row>
    <row r="26" spans="1:32" ht="12.6" customHeight="1" thickTop="1" x14ac:dyDescent="0.2">
      <c r="A26" s="58"/>
      <c r="B26" s="51"/>
      <c r="C26" s="18"/>
      <c r="D26" s="22"/>
      <c r="E26" s="18"/>
      <c r="F26" s="57"/>
      <c r="G26" s="18"/>
      <c r="H26" s="22"/>
      <c r="I26" s="22"/>
      <c r="J26" s="22"/>
      <c r="K26" s="22"/>
      <c r="L26" s="22"/>
      <c r="M26" s="18"/>
      <c r="N26" s="18"/>
      <c r="O26" s="18"/>
      <c r="P26" s="51"/>
      <c r="Q26" s="18"/>
      <c r="R26" s="22"/>
      <c r="S26" s="18"/>
      <c r="T26" s="57"/>
      <c r="U26" s="18"/>
      <c r="V26" s="22"/>
      <c r="W26" s="22"/>
      <c r="X26" s="22"/>
      <c r="Y26" s="22"/>
      <c r="Z26" s="22"/>
      <c r="AA26" s="18"/>
      <c r="AB26" s="18"/>
      <c r="AC26" s="18"/>
      <c r="AD26" s="51"/>
      <c r="AE26" s="18"/>
      <c r="AF26" s="18"/>
    </row>
    <row r="27" spans="1:32" ht="12.6" customHeight="1" x14ac:dyDescent="0.2">
      <c r="A27" s="56" t="s">
        <v>96</v>
      </c>
      <c r="B27" s="51"/>
      <c r="C27" s="134">
        <f>'[1]2 Stmt. of Operations'!C21</f>
        <v>83652</v>
      </c>
      <c r="D27" s="134"/>
      <c r="E27" s="134">
        <f>'[1]2 Stmt. of Operations'!E21</f>
        <v>29441</v>
      </c>
      <c r="F27" s="134"/>
      <c r="G27" s="134">
        <f>'[1]2 Stmt. of Operations'!G21</f>
        <v>32462</v>
      </c>
      <c r="H27" s="134"/>
      <c r="I27" s="134">
        <f>'[1]2 Stmt. of Operations'!I21</f>
        <v>12171</v>
      </c>
      <c r="J27" s="134"/>
      <c r="K27" s="134">
        <f>'[1]2 Stmt. of Operations'!K21</f>
        <v>9577</v>
      </c>
      <c r="L27" s="134"/>
      <c r="M27" s="134">
        <f>'[1]2 Stmt. of Operations'!M21</f>
        <v>54211</v>
      </c>
      <c r="N27" s="134"/>
      <c r="O27" s="134">
        <f>'[1]2 Stmt. of Operations'!O21</f>
        <v>21749</v>
      </c>
      <c r="P27" s="134"/>
      <c r="Q27" s="134">
        <f>'[1]2 Stmt. of Operations'!Q21</f>
        <v>21669</v>
      </c>
      <c r="R27" s="134"/>
      <c r="S27" s="134">
        <f>'[1]2 Stmt. of Operations'!S21</f>
        <v>5149</v>
      </c>
      <c r="T27" s="134"/>
      <c r="U27" s="134">
        <f>'[1]2 Stmt. of Operations'!U21</f>
        <v>5205</v>
      </c>
      <c r="V27" s="134"/>
      <c r="W27" s="134">
        <f>'[1]2 Stmt. of Operations'!W21</f>
        <v>5187</v>
      </c>
      <c r="X27" s="134"/>
      <c r="Y27" s="134">
        <f>'[1]2 Stmt. of Operations'!Y21</f>
        <v>6128</v>
      </c>
      <c r="Z27" s="134"/>
      <c r="AA27" s="134">
        <f>'[1]2 Stmt. of Operations'!AA21</f>
        <v>16520</v>
      </c>
      <c r="AB27" s="134"/>
      <c r="AC27" s="134">
        <f>'[1]2 Stmt. of Operations'!AC21</f>
        <v>11315</v>
      </c>
      <c r="AD27" s="134"/>
      <c r="AE27" s="134">
        <f>'[1]2 Stmt. of Operations'!AE21</f>
        <v>21680</v>
      </c>
      <c r="AF27" s="134"/>
    </row>
    <row r="28" spans="1:32" ht="12.6" customHeight="1" x14ac:dyDescent="0.2">
      <c r="A28" s="54" t="s">
        <v>91</v>
      </c>
      <c r="B28" s="53"/>
      <c r="C28" s="18">
        <f>'[1]4 Supplemental Financial Data'!B16</f>
        <v>15655</v>
      </c>
      <c r="D28" s="18"/>
      <c r="E28" s="18">
        <f>'[1]4 Supplemental Financial Data'!D16</f>
        <v>4341</v>
      </c>
      <c r="F28" s="18"/>
      <c r="G28" s="18">
        <f>'[1]4 Supplemental Financial Data'!F16</f>
        <v>4571</v>
      </c>
      <c r="H28" s="18"/>
      <c r="I28" s="18">
        <f>'[1]4 Supplemental Financial Data'!H16</f>
        <v>3423</v>
      </c>
      <c r="J28" s="18"/>
      <c r="K28" s="18">
        <f>'[1]4 Supplemental Financial Data'!J16</f>
        <v>3320</v>
      </c>
      <c r="L28" s="18"/>
      <c r="M28" s="18">
        <f>'[1]4 Supplemental Financial Data'!L16</f>
        <v>11314</v>
      </c>
      <c r="N28" s="18"/>
      <c r="O28" s="18">
        <f>'[1]4 Supplemental Financial Data'!N16</f>
        <v>6743</v>
      </c>
      <c r="P28" s="18"/>
      <c r="Q28" s="18">
        <f>'[1]4 Supplemental Financial Data'!P16</f>
        <v>2435</v>
      </c>
      <c r="R28" s="18"/>
      <c r="S28" s="18">
        <f>'[1]4 Supplemental Financial Data'!R16</f>
        <v>788</v>
      </c>
      <c r="T28" s="18"/>
      <c r="U28" s="18">
        <f>'[1]4 Supplemental Financial Data'!T16</f>
        <v>662</v>
      </c>
      <c r="V28" s="18"/>
      <c r="W28" s="18">
        <f>'[1]4 Supplemental Financial Data'!V16</f>
        <v>614</v>
      </c>
      <c r="X28" s="18"/>
      <c r="Y28" s="18">
        <f>'[1]4 Supplemental Financial Data'!X16</f>
        <v>371</v>
      </c>
      <c r="Z28" s="18"/>
      <c r="AA28" s="18">
        <f>'[1]4 Supplemental Financial Data'!Z16</f>
        <v>1647</v>
      </c>
      <c r="AB28" s="18"/>
      <c r="AC28" s="18">
        <f>'[1]4 Supplemental Financial Data'!AB16</f>
        <v>985</v>
      </c>
      <c r="AD28" s="18"/>
      <c r="AE28" s="18">
        <f>'[1]4 Supplemental Financial Data'!AD16</f>
        <v>2589</v>
      </c>
      <c r="AF28" s="18"/>
    </row>
    <row r="29" spans="1:32" s="19" customFormat="1" ht="12.6" customHeight="1" x14ac:dyDescent="0.2">
      <c r="A29" s="54" t="s">
        <v>92</v>
      </c>
      <c r="B29" s="55"/>
      <c r="C29" s="18">
        <f>'[1]4 Supplemental Financial Data'!B26</f>
        <v>4367</v>
      </c>
      <c r="D29" s="18"/>
      <c r="E29" s="18">
        <f>'[1]4 Supplemental Financial Data'!D26</f>
        <v>1370</v>
      </c>
      <c r="F29" s="18"/>
      <c r="G29" s="18">
        <f>'[1]4 Supplemental Financial Data'!F26</f>
        <v>2975</v>
      </c>
      <c r="H29" s="18"/>
      <c r="I29" s="18">
        <f>'[1]4 Supplemental Financial Data'!H26</f>
        <v>22</v>
      </c>
      <c r="J29" s="18"/>
      <c r="K29" s="18">
        <f>'[1]4 Supplemental Financial Data'!J26</f>
        <v>0</v>
      </c>
      <c r="L29" s="18"/>
      <c r="M29" s="18">
        <f>'[1]4 Supplemental Financial Data'!L26</f>
        <v>2997</v>
      </c>
      <c r="N29" s="18"/>
      <c r="O29" s="18">
        <f>'[1]4 Supplemental Financial Data'!N26</f>
        <v>22</v>
      </c>
      <c r="P29" s="18"/>
      <c r="Q29" s="18">
        <f>'[1]4 Supplemental Financial Data'!P26</f>
        <v>0</v>
      </c>
      <c r="R29" s="18"/>
      <c r="S29" s="18">
        <f>'[1]4 Supplemental Financial Data'!R26</f>
        <v>0</v>
      </c>
      <c r="T29" s="18"/>
      <c r="U29" s="18">
        <f>'[1]4 Supplemental Financial Data'!T26</f>
        <v>0</v>
      </c>
      <c r="V29" s="18"/>
      <c r="W29" s="18">
        <f>'[1]4 Supplemental Financial Data'!V26</f>
        <v>0</v>
      </c>
      <c r="X29" s="18"/>
      <c r="Y29" s="18">
        <f>'[1]4 Supplemental Financial Data'!X26</f>
        <v>0</v>
      </c>
      <c r="Z29" s="18"/>
      <c r="AA29" s="18">
        <f>'[1]4 Supplemental Financial Data'!Z26</f>
        <v>0</v>
      </c>
      <c r="AB29" s="18"/>
      <c r="AC29" s="18">
        <f>'[1]4 Supplemental Financial Data'!AB26</f>
        <v>0</v>
      </c>
      <c r="AD29" s="18"/>
      <c r="AE29" s="18">
        <f>'[1]4 Supplemental Financial Data'!AD26</f>
        <v>0</v>
      </c>
      <c r="AF29" s="18"/>
    </row>
    <row r="30" spans="1:32" ht="12.6" customHeight="1" thickBot="1" x14ac:dyDescent="0.25">
      <c r="A30" s="56" t="s">
        <v>97</v>
      </c>
      <c r="B30" s="51"/>
      <c r="C30" s="131">
        <f>C27-C28-C29</f>
        <v>63630</v>
      </c>
      <c r="D30" s="22"/>
      <c r="E30" s="131">
        <f>E27-E28-E29</f>
        <v>23730</v>
      </c>
      <c r="F30" s="57"/>
      <c r="G30" s="131">
        <f>G27-G28-G29</f>
        <v>24916</v>
      </c>
      <c r="H30" s="22"/>
      <c r="I30" s="131">
        <f>I27-I28-I29</f>
        <v>8726</v>
      </c>
      <c r="J30" s="22"/>
      <c r="K30" s="131">
        <f>K27-K28-K29</f>
        <v>6257</v>
      </c>
      <c r="L30" s="22"/>
      <c r="M30" s="131">
        <f>M27-M28-M29</f>
        <v>39900</v>
      </c>
      <c r="N30" s="18"/>
      <c r="O30" s="131">
        <f>O27-O28-O29</f>
        <v>14984</v>
      </c>
      <c r="P30" s="51"/>
      <c r="Q30" s="131">
        <f>Q27-Q28-Q29</f>
        <v>19234</v>
      </c>
      <c r="R30" s="22"/>
      <c r="S30" s="131">
        <f>S27-S28-S29</f>
        <v>4361</v>
      </c>
      <c r="T30" s="57"/>
      <c r="U30" s="131">
        <f>U27-U28-U29</f>
        <v>4543</v>
      </c>
      <c r="V30" s="22"/>
      <c r="W30" s="131">
        <f>W27-W28-W29</f>
        <v>4573</v>
      </c>
      <c r="X30" s="22"/>
      <c r="Y30" s="131">
        <f>Y27-Y28-Y29</f>
        <v>5757</v>
      </c>
      <c r="Z30" s="22"/>
      <c r="AA30" s="131">
        <f>AA27-AA28-AA29</f>
        <v>14873</v>
      </c>
      <c r="AB30" s="18"/>
      <c r="AC30" s="131">
        <f>AC27-AC28-AC29</f>
        <v>10330</v>
      </c>
      <c r="AD30" s="51"/>
      <c r="AE30" s="131">
        <f>AE27-AE28-AE29</f>
        <v>19091</v>
      </c>
      <c r="AF30" s="133"/>
    </row>
    <row r="31" spans="1:32" ht="12.6" customHeight="1" thickTop="1" x14ac:dyDescent="0.2">
      <c r="A31" s="56"/>
      <c r="B31" s="51"/>
      <c r="C31" s="133"/>
      <c r="D31" s="22"/>
      <c r="E31" s="133"/>
      <c r="F31" s="57"/>
      <c r="G31" s="133"/>
      <c r="H31" s="22"/>
      <c r="I31" s="133"/>
      <c r="J31" s="22"/>
      <c r="K31" s="133"/>
      <c r="L31" s="22"/>
      <c r="M31" s="133"/>
      <c r="N31" s="18"/>
      <c r="O31" s="133"/>
      <c r="P31" s="51"/>
      <c r="Q31" s="133"/>
      <c r="R31" s="22"/>
      <c r="S31" s="133"/>
      <c r="T31" s="57"/>
      <c r="U31" s="133"/>
      <c r="V31" s="22"/>
      <c r="W31" s="133"/>
      <c r="X31" s="22"/>
      <c r="Y31" s="133"/>
      <c r="Z31" s="22"/>
      <c r="AA31" s="133"/>
      <c r="AB31" s="18"/>
      <c r="AC31" s="133"/>
      <c r="AD31" s="51"/>
      <c r="AE31" s="133"/>
      <c r="AF31" s="133"/>
    </row>
    <row r="32" spans="1:32" ht="12.6" customHeight="1" x14ac:dyDescent="0.2">
      <c r="A32" s="56" t="s">
        <v>102</v>
      </c>
      <c r="B32" s="51"/>
      <c r="C32" s="130">
        <f>'[1]2 Stmt. of Operations'!C22</f>
        <v>14741</v>
      </c>
      <c r="D32" s="130"/>
      <c r="E32" s="130">
        <f>'[1]2 Stmt. of Operations'!E22</f>
        <v>6258</v>
      </c>
      <c r="F32" s="130"/>
      <c r="G32" s="130">
        <f>'[1]2 Stmt. of Operations'!G22</f>
        <v>5943</v>
      </c>
      <c r="H32" s="130"/>
      <c r="I32" s="130">
        <f>'[1]2 Stmt. of Operations'!I22</f>
        <v>1508</v>
      </c>
      <c r="J32" s="130"/>
      <c r="K32" s="130">
        <f>'[1]2 Stmt. of Operations'!K22</f>
        <v>1032</v>
      </c>
      <c r="L32" s="130"/>
      <c r="M32" s="130">
        <f>'[1]2 Stmt. of Operations'!M22</f>
        <v>8483</v>
      </c>
      <c r="N32" s="130"/>
      <c r="O32" s="130">
        <f>'[1]2 Stmt. of Operations'!O22</f>
        <v>2540</v>
      </c>
      <c r="P32" s="130"/>
      <c r="Q32" s="130">
        <f>'[1]2 Stmt. of Operations'!Q22</f>
        <v>2794</v>
      </c>
      <c r="R32" s="130"/>
      <c r="S32" s="130">
        <f>'[1]2 Stmt. of Operations'!S22</f>
        <v>976</v>
      </c>
      <c r="T32" s="130"/>
      <c r="U32" s="130">
        <f>'[1]2 Stmt. of Operations'!U22</f>
        <v>730</v>
      </c>
      <c r="V32" s="130"/>
      <c r="W32" s="130">
        <f>'[1]2 Stmt. of Operations'!W22</f>
        <v>549</v>
      </c>
      <c r="X32" s="130"/>
      <c r="Y32" s="130">
        <f>'[1]2 Stmt. of Operations'!Y22</f>
        <v>540</v>
      </c>
      <c r="Z32" s="130"/>
      <c r="AA32" s="130">
        <f>'[1]2 Stmt. of Operations'!AA22</f>
        <v>1818</v>
      </c>
      <c r="AB32" s="130"/>
      <c r="AC32" s="130">
        <f>'[1]2 Stmt. of Operations'!AC22</f>
        <v>1089</v>
      </c>
      <c r="AD32" s="130"/>
      <c r="AE32" s="130">
        <f>'[1]2 Stmt. of Operations'!AE22</f>
        <v>1591</v>
      </c>
      <c r="AF32" s="130"/>
    </row>
    <row r="33" spans="1:32" ht="12.6" customHeight="1" x14ac:dyDescent="0.2">
      <c r="A33" s="54" t="s">
        <v>103</v>
      </c>
      <c r="B33" s="51"/>
      <c r="C33" s="20">
        <f>-'[1]4 Supplemental Financial Data'!B34</f>
        <v>-12952</v>
      </c>
      <c r="D33" s="20"/>
      <c r="E33" s="20">
        <f>-'[1]4 Supplemental Financial Data'!D34</f>
        <v>-6077</v>
      </c>
      <c r="F33" s="20"/>
      <c r="G33" s="20">
        <f>-'[1]4 Supplemental Financial Data'!F34</f>
        <v>-4917</v>
      </c>
      <c r="H33" s="20"/>
      <c r="I33" s="20">
        <f>-'[1]4 Supplemental Financial Data'!H34</f>
        <v>-1172</v>
      </c>
      <c r="J33" s="20"/>
      <c r="K33" s="20">
        <f>-'[1]4 Supplemental Financial Data'!J34</f>
        <v>-786</v>
      </c>
      <c r="L33" s="20"/>
      <c r="M33" s="20">
        <f>-'[1]4 Supplemental Financial Data'!L34</f>
        <v>-6875</v>
      </c>
      <c r="N33" s="20"/>
      <c r="O33" s="20">
        <f>-'[1]4 Supplemental Financial Data'!N34</f>
        <v>-1958</v>
      </c>
      <c r="P33" s="20"/>
      <c r="Q33" s="20">
        <f>-'[1]4 Supplemental Financial Data'!P34</f>
        <v>-1048</v>
      </c>
      <c r="R33" s="20"/>
      <c r="S33" s="20">
        <f>-'[1]4 Supplemental Financial Data'!R34</f>
        <v>-727</v>
      </c>
      <c r="T33" s="20"/>
      <c r="U33" s="20">
        <f>-'[1]4 Supplemental Financial Data'!T34</f>
        <v>-321</v>
      </c>
      <c r="V33" s="20"/>
      <c r="W33" s="20">
        <f>-'[1]4 Supplemental Financial Data'!V34</f>
        <v>0</v>
      </c>
      <c r="X33" s="20"/>
      <c r="Y33" s="20">
        <f>-'[1]4 Supplemental Financial Data'!X34</f>
        <v>0</v>
      </c>
      <c r="Z33" s="20"/>
      <c r="AA33" s="20">
        <f>-'[1]4 Supplemental Financial Data'!Z34</f>
        <v>-321</v>
      </c>
      <c r="AB33" s="20"/>
      <c r="AC33" s="20">
        <f>-'[1]4 Supplemental Financial Data'!AB34</f>
        <v>0</v>
      </c>
      <c r="AD33" s="20"/>
      <c r="AE33" s="20">
        <f>-'[1]4 Supplemental Financial Data'!AD34</f>
        <v>0</v>
      </c>
      <c r="AF33" s="20"/>
    </row>
    <row r="34" spans="1:32" ht="12.6" customHeight="1" thickBot="1" x14ac:dyDescent="0.25">
      <c r="A34" s="56" t="s">
        <v>104</v>
      </c>
      <c r="B34" s="51"/>
      <c r="C34" s="131">
        <f>SUM(C32:C33)</f>
        <v>1789</v>
      </c>
      <c r="D34" s="22"/>
      <c r="E34" s="131">
        <f>SUM(E32:E33)</f>
        <v>181</v>
      </c>
      <c r="F34" s="57"/>
      <c r="G34" s="131">
        <f>SUM(G32:G33)</f>
        <v>1026</v>
      </c>
      <c r="H34" s="22"/>
      <c r="I34" s="131">
        <f>SUM(I32:I33)</f>
        <v>336</v>
      </c>
      <c r="J34" s="22"/>
      <c r="K34" s="131">
        <f>SUM(K32:K33)</f>
        <v>246</v>
      </c>
      <c r="L34" s="22"/>
      <c r="M34" s="131">
        <f>SUM(M32:M33)</f>
        <v>1608</v>
      </c>
      <c r="N34" s="18"/>
      <c r="O34" s="131">
        <f>SUM(O32:O33)</f>
        <v>582</v>
      </c>
      <c r="P34" s="51"/>
      <c r="Q34" s="131">
        <f>SUM(Q32:Q33)</f>
        <v>1746</v>
      </c>
      <c r="R34" s="22"/>
      <c r="S34" s="131">
        <f>SUM(S32:S33)</f>
        <v>249</v>
      </c>
      <c r="T34" s="57"/>
      <c r="U34" s="131">
        <f>SUM(U32:U33)</f>
        <v>409</v>
      </c>
      <c r="V34" s="22"/>
      <c r="W34" s="131">
        <f>SUM(W32:W33)</f>
        <v>549</v>
      </c>
      <c r="X34" s="22"/>
      <c r="Y34" s="131">
        <f>SUM(Y32:Y33)</f>
        <v>540</v>
      </c>
      <c r="Z34" s="22"/>
      <c r="AA34" s="131">
        <f>SUM(AA32:AA33)</f>
        <v>1497</v>
      </c>
      <c r="AB34" s="18"/>
      <c r="AC34" s="131">
        <f>SUM(AC32:AC33)</f>
        <v>1089</v>
      </c>
      <c r="AD34" s="51"/>
      <c r="AE34" s="131">
        <f>SUM(AE32:AE33)</f>
        <v>1591</v>
      </c>
      <c r="AF34" s="133"/>
    </row>
    <row r="35" spans="1:32" ht="12.6" customHeight="1" thickTop="1" x14ac:dyDescent="0.2">
      <c r="A35" s="58"/>
      <c r="B35" s="53"/>
      <c r="C35" s="18"/>
      <c r="D35" s="22"/>
      <c r="E35" s="18"/>
      <c r="F35" s="59"/>
      <c r="G35" s="18"/>
      <c r="H35" s="22"/>
      <c r="I35" s="22"/>
      <c r="J35" s="22"/>
      <c r="K35" s="22"/>
      <c r="L35" s="22"/>
      <c r="M35" s="18"/>
      <c r="N35" s="18"/>
      <c r="O35" s="18"/>
      <c r="P35" s="53"/>
      <c r="Q35" s="18"/>
      <c r="R35" s="22"/>
      <c r="S35" s="18"/>
      <c r="T35" s="59"/>
      <c r="U35" s="18"/>
      <c r="V35" s="22"/>
      <c r="W35" s="22"/>
      <c r="X35" s="22"/>
      <c r="Y35" s="22"/>
      <c r="Z35" s="22"/>
      <c r="AA35" s="18"/>
      <c r="AB35" s="18"/>
      <c r="AC35" s="18"/>
      <c r="AD35" s="53"/>
      <c r="AE35" s="18"/>
      <c r="AF35" s="18"/>
    </row>
    <row r="36" spans="1:32" ht="12.6" customHeight="1" x14ac:dyDescent="0.2">
      <c r="A36" s="56" t="s">
        <v>116</v>
      </c>
      <c r="B36" s="51"/>
      <c r="C36" s="130">
        <f>'[1]2 Stmt. of Operations'!C26</f>
        <v>-147836</v>
      </c>
      <c r="D36" s="130"/>
      <c r="E36" s="130">
        <f>'[1]2 Stmt. of Operations'!E26</f>
        <v>-45998</v>
      </c>
      <c r="F36" s="130"/>
      <c r="G36" s="130">
        <f>'[1]2 Stmt. of Operations'!G26</f>
        <v>-46272</v>
      </c>
      <c r="H36" s="130"/>
      <c r="I36" s="130">
        <f>'[1]2 Stmt. of Operations'!I26</f>
        <v>-37616</v>
      </c>
      <c r="J36" s="130"/>
      <c r="K36" s="130">
        <f>'[1]2 Stmt. of Operations'!K26</f>
        <v>-17949</v>
      </c>
      <c r="L36" s="130"/>
      <c r="M36" s="130">
        <f>'[1]2 Stmt. of Operations'!M26</f>
        <v>-101838</v>
      </c>
      <c r="N36" s="130"/>
      <c r="O36" s="130">
        <f>'[1]2 Stmt. of Operations'!O26</f>
        <v>-55566</v>
      </c>
      <c r="P36" s="130"/>
      <c r="Q36" s="130">
        <f>'[1]2 Stmt. of Operations'!Q26</f>
        <v>-53617</v>
      </c>
      <c r="R36" s="130"/>
      <c r="S36" s="130">
        <f>'[1]2 Stmt. of Operations'!S26</f>
        <v>-5814</v>
      </c>
      <c r="T36" s="130"/>
      <c r="U36" s="130">
        <f>'[1]2 Stmt. of Operations'!U26</f>
        <v>-12238</v>
      </c>
      <c r="V36" s="130"/>
      <c r="W36" s="130">
        <f>'[1]2 Stmt. of Operations'!W26</f>
        <v>-11813</v>
      </c>
      <c r="X36" s="130"/>
      <c r="Y36" s="130">
        <f>'[1]2 Stmt. of Operations'!Y26</f>
        <v>-23752</v>
      </c>
      <c r="Z36" s="130"/>
      <c r="AA36" s="130">
        <f>'[1]2 Stmt. of Operations'!AA26</f>
        <v>-47803</v>
      </c>
      <c r="AB36" s="130"/>
      <c r="AC36" s="130">
        <f>'[1]2 Stmt. of Operations'!AC26</f>
        <v>-35565</v>
      </c>
      <c r="AD36" s="130"/>
      <c r="AE36" s="130">
        <f>'[1]2 Stmt. of Operations'!AE26</f>
        <v>-17223</v>
      </c>
      <c r="AF36" s="130"/>
    </row>
    <row r="37" spans="1:32" ht="12.6" customHeight="1" x14ac:dyDescent="0.2">
      <c r="A37" s="54" t="s">
        <v>91</v>
      </c>
      <c r="B37" s="53"/>
      <c r="C37" s="20">
        <f t="shared" ref="C37:O37" si="0">C12+C18+C23+C28</f>
        <v>30593</v>
      </c>
      <c r="D37" s="20"/>
      <c r="E37" s="20">
        <f t="shared" si="0"/>
        <v>7937</v>
      </c>
      <c r="F37" s="20"/>
      <c r="G37" s="20">
        <f t="shared" si="0"/>
        <v>8353</v>
      </c>
      <c r="H37" s="20"/>
      <c r="I37" s="20">
        <f t="shared" si="0"/>
        <v>7291</v>
      </c>
      <c r="J37" s="20"/>
      <c r="K37" s="20">
        <f t="shared" si="0"/>
        <v>7012</v>
      </c>
      <c r="L37" s="20"/>
      <c r="M37" s="20">
        <f t="shared" si="0"/>
        <v>22656</v>
      </c>
      <c r="N37" s="20"/>
      <c r="O37" s="20">
        <f t="shared" si="0"/>
        <v>14303</v>
      </c>
      <c r="P37" s="20"/>
      <c r="Q37" s="20">
        <f>Q12+Q18+Q23+Q28</f>
        <v>18847</v>
      </c>
      <c r="R37" s="20"/>
      <c r="S37" s="20">
        <f t="shared" ref="S37:AE37" si="1">S12+S18+S23+S28</f>
        <v>4257</v>
      </c>
      <c r="T37" s="20"/>
      <c r="U37" s="20">
        <f t="shared" si="1"/>
        <v>4041</v>
      </c>
      <c r="V37" s="20"/>
      <c r="W37" s="20">
        <f t="shared" si="1"/>
        <v>3341</v>
      </c>
      <c r="X37" s="20"/>
      <c r="Y37" s="20">
        <f t="shared" si="1"/>
        <v>7208</v>
      </c>
      <c r="Z37" s="20"/>
      <c r="AA37" s="20">
        <f t="shared" si="1"/>
        <v>14590</v>
      </c>
      <c r="AB37" s="20"/>
      <c r="AC37" s="20">
        <f t="shared" si="1"/>
        <v>10549</v>
      </c>
      <c r="AD37" s="20"/>
      <c r="AE37" s="20">
        <f t="shared" si="1"/>
        <v>15717</v>
      </c>
      <c r="AF37" s="20"/>
    </row>
    <row r="38" spans="1:32" ht="12.6" customHeight="1" x14ac:dyDescent="0.2">
      <c r="A38" s="54" t="s">
        <v>103</v>
      </c>
      <c r="B38" s="53"/>
      <c r="C38" s="20">
        <f>-C33</f>
        <v>12952</v>
      </c>
      <c r="D38" s="20"/>
      <c r="E38" s="20">
        <f t="shared" ref="E38" si="2">-E33</f>
        <v>6077</v>
      </c>
      <c r="F38" s="20"/>
      <c r="G38" s="20">
        <f t="shared" ref="G38" si="3">-G33</f>
        <v>4917</v>
      </c>
      <c r="H38" s="20"/>
      <c r="I38" s="20">
        <f t="shared" ref="I38" si="4">-I33</f>
        <v>1172</v>
      </c>
      <c r="J38" s="20"/>
      <c r="K38" s="20">
        <f t="shared" ref="K38" si="5">-K33</f>
        <v>786</v>
      </c>
      <c r="L38" s="20"/>
      <c r="M38" s="20">
        <f t="shared" ref="M38" si="6">-M33</f>
        <v>6875</v>
      </c>
      <c r="N38" s="20"/>
      <c r="O38" s="20">
        <f t="shared" ref="O38" si="7">-O33</f>
        <v>1958</v>
      </c>
      <c r="P38" s="20"/>
      <c r="Q38" s="20">
        <f t="shared" ref="Q38" si="8">-Q33</f>
        <v>1048</v>
      </c>
      <c r="R38" s="20"/>
      <c r="S38" s="20">
        <f t="shared" ref="S38" si="9">-S33</f>
        <v>727</v>
      </c>
      <c r="T38" s="20"/>
      <c r="U38" s="20">
        <f t="shared" ref="U38" si="10">-U33</f>
        <v>321</v>
      </c>
      <c r="V38" s="20"/>
      <c r="W38" s="20">
        <f t="shared" ref="W38" si="11">-W33</f>
        <v>0</v>
      </c>
      <c r="X38" s="20"/>
      <c r="Y38" s="20">
        <f t="shared" ref="Y38" si="12">-Y33</f>
        <v>0</v>
      </c>
      <c r="Z38" s="20"/>
      <c r="AA38" s="20">
        <f t="shared" ref="AA38" si="13">-AA33</f>
        <v>321</v>
      </c>
      <c r="AB38" s="20"/>
      <c r="AC38" s="20">
        <f t="shared" ref="AC38" si="14">-AC33</f>
        <v>0</v>
      </c>
      <c r="AD38" s="20"/>
      <c r="AE38" s="20">
        <f t="shared" ref="AE38" si="15">-AE33</f>
        <v>0</v>
      </c>
      <c r="AF38" s="20"/>
    </row>
    <row r="39" spans="1:32" ht="12.6" customHeight="1" x14ac:dyDescent="0.2">
      <c r="A39" s="54" t="s">
        <v>92</v>
      </c>
      <c r="B39" s="53"/>
      <c r="C39" s="20">
        <f>C13+C19+C24+C29</f>
        <v>37177</v>
      </c>
      <c r="D39" s="20"/>
      <c r="E39" s="20">
        <f t="shared" ref="E39" si="16">E13+E19+E24+E29</f>
        <v>6185</v>
      </c>
      <c r="F39" s="20"/>
      <c r="G39" s="20">
        <f t="shared" ref="G39" si="17">G13+G19+G24+G29</f>
        <v>11271</v>
      </c>
      <c r="H39" s="20"/>
      <c r="I39" s="20">
        <f t="shared" ref="I39" si="18">I13+I19+I24+I29</f>
        <v>14614</v>
      </c>
      <c r="J39" s="20"/>
      <c r="K39" s="20">
        <f t="shared" ref="K39" si="19">K13+K19+K24+K29</f>
        <v>5107</v>
      </c>
      <c r="L39" s="20"/>
      <c r="M39" s="20">
        <f t="shared" ref="M39" si="20">M13+M19+M24+M29</f>
        <v>30992</v>
      </c>
      <c r="N39" s="20"/>
      <c r="O39" s="20">
        <f t="shared" ref="O39" si="21">O13+O19+O24+O29</f>
        <v>19721</v>
      </c>
      <c r="P39" s="20"/>
      <c r="Q39" s="20">
        <f t="shared" ref="Q39" si="22">Q13+Q19+Q24+Q29</f>
        <v>2640</v>
      </c>
      <c r="R39" s="20"/>
      <c r="S39" s="20">
        <f t="shared" ref="S39" si="23">S13+S19+S24+S29</f>
        <v>199</v>
      </c>
      <c r="T39" s="20"/>
      <c r="U39" s="20">
        <f t="shared" ref="U39" si="24">U13+U19+U24+U29</f>
        <v>2263</v>
      </c>
      <c r="V39" s="20"/>
      <c r="W39" s="20">
        <f t="shared" ref="W39" si="25">W13+W19+W24+W29</f>
        <v>0</v>
      </c>
      <c r="X39" s="20"/>
      <c r="Y39" s="20">
        <f t="shared" ref="Y39" si="26">Y13+Y19+Y24+Y29</f>
        <v>0</v>
      </c>
      <c r="Z39" s="20"/>
      <c r="AA39" s="20">
        <f t="shared" ref="AA39" si="27">AA13+AA19+AA24+AA29</f>
        <v>2441</v>
      </c>
      <c r="AB39" s="20"/>
      <c r="AC39" s="20">
        <f t="shared" ref="AC39" si="28">AC13+AC19+AC24+AC29</f>
        <v>0</v>
      </c>
      <c r="AD39" s="20"/>
      <c r="AE39" s="20">
        <f t="shared" ref="AE39" si="29">AE13+AE19+AE24+AE29</f>
        <v>0</v>
      </c>
      <c r="AF39" s="20"/>
    </row>
    <row r="40" spans="1:32" s="19" customFormat="1" ht="12.6" customHeight="1" x14ac:dyDescent="0.2">
      <c r="A40" s="54" t="s">
        <v>87</v>
      </c>
      <c r="B40" s="55"/>
      <c r="C40" s="20">
        <f>'[1]6 GAAP NI toEBITDA toAdj EBITDA'!C21</f>
        <v>20030</v>
      </c>
      <c r="D40" s="20"/>
      <c r="E40" s="20">
        <f>'[1]6 GAAP NI toEBITDA toAdj EBITDA'!E21</f>
        <v>10894</v>
      </c>
      <c r="F40" s="20"/>
      <c r="G40" s="20">
        <f>'[1]6 GAAP NI toEBITDA toAdj EBITDA'!G21</f>
        <v>4070</v>
      </c>
      <c r="H40" s="20"/>
      <c r="I40" s="20">
        <f>'[1]6 GAAP NI toEBITDA toAdj EBITDA'!I21</f>
        <v>4368</v>
      </c>
      <c r="J40" s="20"/>
      <c r="K40" s="20">
        <f>'[1]6 GAAP NI toEBITDA toAdj EBITDA'!K21</f>
        <v>698</v>
      </c>
      <c r="L40" s="20"/>
      <c r="M40" s="20">
        <f>'[1]6 GAAP NI toEBITDA toAdj EBITDA'!M21</f>
        <v>9136</v>
      </c>
      <c r="N40" s="20"/>
      <c r="O40" s="20">
        <f>'[1]6 GAAP NI toEBITDA toAdj EBITDA'!O21</f>
        <v>5066</v>
      </c>
      <c r="P40" s="20"/>
      <c r="Q40" s="20">
        <f>'[1]6 GAAP NI toEBITDA toAdj EBITDA'!Q21</f>
        <v>13688</v>
      </c>
      <c r="R40" s="20"/>
      <c r="S40" s="20">
        <f>'[1]6 GAAP NI toEBITDA toAdj EBITDA'!S21</f>
        <v>2890</v>
      </c>
      <c r="T40" s="20"/>
      <c r="U40" s="20">
        <f>'[1]6 GAAP NI toEBITDA toAdj EBITDA'!U21</f>
        <v>1770</v>
      </c>
      <c r="V40" s="20"/>
      <c r="W40" s="20">
        <f>'[1]6 GAAP NI toEBITDA toAdj EBITDA'!W21</f>
        <v>2155</v>
      </c>
      <c r="X40" s="20"/>
      <c r="Y40" s="20">
        <f>'[1]6 GAAP NI toEBITDA toAdj EBITDA'!Y21</f>
        <v>7136</v>
      </c>
      <c r="Z40" s="20"/>
      <c r="AA40" s="20">
        <f>'[1]6 GAAP NI toEBITDA toAdj EBITDA'!AA21</f>
        <v>11061</v>
      </c>
      <c r="AB40" s="20"/>
      <c r="AC40" s="20">
        <f>'[1]6 GAAP NI toEBITDA toAdj EBITDA'!AC21</f>
        <v>9291</v>
      </c>
      <c r="AD40" s="20"/>
      <c r="AE40" s="20">
        <f>'[1]2 Stmt. of Operations'!AE23</f>
        <v>0</v>
      </c>
      <c r="AF40" s="20"/>
    </row>
    <row r="41" spans="1:32" ht="12.6" customHeight="1" thickBot="1" x14ac:dyDescent="0.25">
      <c r="A41" s="56" t="s">
        <v>117</v>
      </c>
      <c r="B41" s="51"/>
      <c r="C41" s="131">
        <f>SUM(C36:C40)</f>
        <v>-47084</v>
      </c>
      <c r="D41" s="22"/>
      <c r="E41" s="131">
        <f>SUM(E36:E40)</f>
        <v>-14905</v>
      </c>
      <c r="F41" s="57"/>
      <c r="G41" s="131">
        <f>SUM(G36:G40)</f>
        <v>-17661</v>
      </c>
      <c r="H41" s="22"/>
      <c r="I41" s="131">
        <f>SUM(I36:I40)</f>
        <v>-10171</v>
      </c>
      <c r="J41" s="22"/>
      <c r="K41" s="131">
        <f>SUM(K36:K40)</f>
        <v>-4346</v>
      </c>
      <c r="L41" s="22"/>
      <c r="M41" s="131">
        <f>SUM(M36:M40)</f>
        <v>-32179</v>
      </c>
      <c r="N41" s="18"/>
      <c r="O41" s="131">
        <f>SUM(O36:O40)</f>
        <v>-14518</v>
      </c>
      <c r="P41" s="51"/>
      <c r="Q41" s="131">
        <f>SUM(Q36:Q40)</f>
        <v>-17394</v>
      </c>
      <c r="R41" s="22"/>
      <c r="S41" s="131">
        <f>SUM(S36:S40)</f>
        <v>2259</v>
      </c>
      <c r="T41" s="57"/>
      <c r="U41" s="131">
        <f>SUM(U36:U40)</f>
        <v>-3843</v>
      </c>
      <c r="V41" s="22"/>
      <c r="W41" s="131">
        <f>SUM(W36:W40)</f>
        <v>-6317</v>
      </c>
      <c r="X41" s="22"/>
      <c r="Y41" s="131">
        <f>SUM(Y36:Y40)</f>
        <v>-9408</v>
      </c>
      <c r="Z41" s="22"/>
      <c r="AA41" s="131">
        <f>SUM(AA36:AA40)</f>
        <v>-19390</v>
      </c>
      <c r="AB41" s="18"/>
      <c r="AC41" s="131">
        <f>SUM(AC36:AC40)</f>
        <v>-15725</v>
      </c>
      <c r="AD41" s="51"/>
      <c r="AE41" s="131">
        <f>SUM(AE36:AE40)</f>
        <v>-1506</v>
      </c>
      <c r="AF41" s="133"/>
    </row>
    <row r="42" spans="1:32" ht="12.6" customHeight="1" thickTop="1" x14ac:dyDescent="0.2">
      <c r="A42" s="58"/>
      <c r="B42" s="51"/>
      <c r="C42" s="18"/>
      <c r="D42" s="22"/>
      <c r="E42" s="18"/>
      <c r="F42" s="57"/>
      <c r="G42" s="18"/>
      <c r="H42" s="22"/>
      <c r="I42" s="22"/>
      <c r="J42" s="22"/>
      <c r="K42" s="22"/>
      <c r="L42" s="22"/>
      <c r="M42" s="18"/>
      <c r="N42" s="18"/>
      <c r="O42" s="18"/>
      <c r="P42" s="51"/>
      <c r="Q42" s="18"/>
      <c r="R42" s="22"/>
      <c r="S42" s="18"/>
      <c r="T42" s="57"/>
      <c r="U42" s="18"/>
      <c r="V42" s="22"/>
      <c r="W42" s="22"/>
      <c r="X42" s="22"/>
      <c r="Y42" s="22"/>
      <c r="Z42" s="22"/>
      <c r="AA42" s="18"/>
      <c r="AB42" s="18"/>
      <c r="AC42" s="18"/>
      <c r="AD42" s="51"/>
      <c r="AE42" s="18"/>
      <c r="AF42" s="18"/>
    </row>
    <row r="43" spans="1:32" ht="12.6" customHeight="1" x14ac:dyDescent="0.2">
      <c r="A43" s="56" t="s">
        <v>118</v>
      </c>
      <c r="B43" s="51"/>
      <c r="C43" s="135">
        <f>'[1]2 Stmt. of Operations'!C34</f>
        <v>-157599</v>
      </c>
      <c r="D43" s="135"/>
      <c r="E43" s="135">
        <f>'[1]2 Stmt. of Operations'!E34</f>
        <v>-48663</v>
      </c>
      <c r="F43" s="135"/>
      <c r="G43" s="135">
        <f>'[1]2 Stmt. of Operations'!G34</f>
        <v>-48683</v>
      </c>
      <c r="H43" s="135"/>
      <c r="I43" s="135">
        <f>'[1]2 Stmt. of Operations'!I34</f>
        <v>-40187</v>
      </c>
      <c r="J43" s="135"/>
      <c r="K43" s="135">
        <f>'[1]2 Stmt. of Operations'!K34</f>
        <v>-20066</v>
      </c>
      <c r="L43" s="135"/>
      <c r="M43" s="135">
        <f>'[1]2 Stmt. of Operations'!M34</f>
        <v>-108936</v>
      </c>
      <c r="N43" s="135"/>
      <c r="O43" s="135">
        <f>'[1]2 Stmt. of Operations'!O34</f>
        <v>-60253</v>
      </c>
      <c r="P43" s="135"/>
      <c r="Q43" s="135">
        <f>'[1]2 Stmt. of Operations'!Q34</f>
        <v>-60012</v>
      </c>
      <c r="R43" s="135"/>
      <c r="S43" s="135">
        <f>'[1]2 Stmt. of Operations'!S34</f>
        <v>-7458</v>
      </c>
      <c r="T43" s="135"/>
      <c r="U43" s="135">
        <f>'[1]2 Stmt. of Operations'!U34</f>
        <v>-13775</v>
      </c>
      <c r="V43" s="135"/>
      <c r="W43" s="135">
        <f>'[1]2 Stmt. of Operations'!W34</f>
        <v>-13549</v>
      </c>
      <c r="X43" s="135"/>
      <c r="Y43" s="135">
        <f>'[1]2 Stmt. of Operations'!Y34</f>
        <v>-25229</v>
      </c>
      <c r="Z43" s="135"/>
      <c r="AA43" s="135">
        <f>'[1]2 Stmt. of Operations'!AA34</f>
        <v>-52554</v>
      </c>
      <c r="AB43" s="135"/>
      <c r="AC43" s="135">
        <f>'[1]2 Stmt. of Operations'!AC34</f>
        <v>-38779</v>
      </c>
      <c r="AD43" s="135"/>
      <c r="AE43" s="135">
        <f>'[1]2 Stmt. of Operations'!AE34</f>
        <v>-21482</v>
      </c>
      <c r="AF43" s="135"/>
    </row>
    <row r="44" spans="1:32" ht="12.6" customHeight="1" x14ac:dyDescent="0.2">
      <c r="A44" s="54" t="s">
        <v>91</v>
      </c>
      <c r="B44" s="53"/>
      <c r="C44" s="20">
        <f>C37</f>
        <v>30593</v>
      </c>
      <c r="D44" s="22"/>
      <c r="E44" s="20">
        <f t="shared" ref="E44:E47" si="30">E37</f>
        <v>7937</v>
      </c>
      <c r="F44" s="22"/>
      <c r="G44" s="20">
        <f t="shared" ref="G44:G47" si="31">G37</f>
        <v>8353</v>
      </c>
      <c r="H44" s="22"/>
      <c r="I44" s="20">
        <f t="shared" ref="I44:I47" si="32">I37</f>
        <v>7291</v>
      </c>
      <c r="J44" s="22"/>
      <c r="K44" s="20">
        <f t="shared" ref="K44:K47" si="33">K37</f>
        <v>7012</v>
      </c>
      <c r="L44" s="22"/>
      <c r="M44" s="20">
        <f t="shared" ref="M44:M47" si="34">M37</f>
        <v>22656</v>
      </c>
      <c r="N44" s="22"/>
      <c r="O44" s="20">
        <f t="shared" ref="O44:O47" si="35">O37</f>
        <v>14303</v>
      </c>
      <c r="P44" s="22"/>
      <c r="Q44" s="20">
        <f t="shared" ref="Q44:Q47" si="36">Q37</f>
        <v>18847</v>
      </c>
      <c r="R44" s="22"/>
      <c r="S44" s="20">
        <f t="shared" ref="S44:S47" si="37">S37</f>
        <v>4257</v>
      </c>
      <c r="T44" s="22"/>
      <c r="U44" s="20">
        <f t="shared" ref="U44:U47" si="38">U37</f>
        <v>4041</v>
      </c>
      <c r="V44" s="22"/>
      <c r="W44" s="20">
        <f t="shared" ref="W44:W47" si="39">W37</f>
        <v>3341</v>
      </c>
      <c r="X44" s="22"/>
      <c r="Y44" s="20">
        <f t="shared" ref="Y44:Y47" si="40">Y37</f>
        <v>7208</v>
      </c>
      <c r="Z44" s="22"/>
      <c r="AA44" s="20">
        <f t="shared" ref="AA44:AA47" si="41">AA37</f>
        <v>14590</v>
      </c>
      <c r="AB44" s="22"/>
      <c r="AC44" s="20">
        <f t="shared" ref="AC44:AC47" si="42">AC37</f>
        <v>10549</v>
      </c>
      <c r="AD44" s="22"/>
      <c r="AE44" s="20">
        <f t="shared" ref="AE44:AE47" si="43">AE37</f>
        <v>15717</v>
      </c>
      <c r="AF44" s="20"/>
    </row>
    <row r="45" spans="1:32" ht="12.6" customHeight="1" x14ac:dyDescent="0.2">
      <c r="A45" s="54" t="s">
        <v>103</v>
      </c>
      <c r="B45" s="53"/>
      <c r="C45" s="20">
        <f>C38</f>
        <v>12952</v>
      </c>
      <c r="D45" s="22"/>
      <c r="E45" s="20">
        <f t="shared" si="30"/>
        <v>6077</v>
      </c>
      <c r="F45" s="22"/>
      <c r="G45" s="20">
        <f t="shared" si="31"/>
        <v>4917</v>
      </c>
      <c r="H45" s="22"/>
      <c r="I45" s="20">
        <f t="shared" si="32"/>
        <v>1172</v>
      </c>
      <c r="J45" s="22"/>
      <c r="K45" s="20">
        <f t="shared" si="33"/>
        <v>786</v>
      </c>
      <c r="L45" s="22"/>
      <c r="M45" s="20">
        <f t="shared" si="34"/>
        <v>6875</v>
      </c>
      <c r="N45" s="22"/>
      <c r="O45" s="20">
        <f t="shared" si="35"/>
        <v>1958</v>
      </c>
      <c r="P45" s="22"/>
      <c r="Q45" s="20">
        <f t="shared" si="36"/>
        <v>1048</v>
      </c>
      <c r="R45" s="22"/>
      <c r="S45" s="20">
        <f t="shared" si="37"/>
        <v>727</v>
      </c>
      <c r="T45" s="22"/>
      <c r="U45" s="20">
        <f t="shared" si="38"/>
        <v>321</v>
      </c>
      <c r="V45" s="22"/>
      <c r="W45" s="20">
        <f t="shared" si="39"/>
        <v>0</v>
      </c>
      <c r="X45" s="22"/>
      <c r="Y45" s="20">
        <f t="shared" si="40"/>
        <v>0</v>
      </c>
      <c r="Z45" s="22"/>
      <c r="AA45" s="20">
        <f t="shared" si="41"/>
        <v>321</v>
      </c>
      <c r="AB45" s="22"/>
      <c r="AC45" s="20">
        <f t="shared" si="42"/>
        <v>0</v>
      </c>
      <c r="AD45" s="22"/>
      <c r="AE45" s="20">
        <f t="shared" si="43"/>
        <v>0</v>
      </c>
      <c r="AF45" s="20"/>
    </row>
    <row r="46" spans="1:32" ht="12.6" customHeight="1" x14ac:dyDescent="0.2">
      <c r="A46" s="54" t="s">
        <v>92</v>
      </c>
      <c r="B46" s="53"/>
      <c r="C46" s="20">
        <f>C39</f>
        <v>37177</v>
      </c>
      <c r="D46" s="22"/>
      <c r="E46" s="20">
        <f t="shared" si="30"/>
        <v>6185</v>
      </c>
      <c r="F46" s="22"/>
      <c r="G46" s="20">
        <f t="shared" si="31"/>
        <v>11271</v>
      </c>
      <c r="H46" s="22"/>
      <c r="I46" s="20">
        <f t="shared" si="32"/>
        <v>14614</v>
      </c>
      <c r="J46" s="22"/>
      <c r="K46" s="20">
        <f t="shared" si="33"/>
        <v>5107</v>
      </c>
      <c r="L46" s="22"/>
      <c r="M46" s="20">
        <f t="shared" si="34"/>
        <v>30992</v>
      </c>
      <c r="N46" s="22"/>
      <c r="O46" s="20">
        <f t="shared" si="35"/>
        <v>19721</v>
      </c>
      <c r="P46" s="22"/>
      <c r="Q46" s="20">
        <f t="shared" si="36"/>
        <v>2640</v>
      </c>
      <c r="R46" s="22"/>
      <c r="S46" s="20">
        <f t="shared" si="37"/>
        <v>199</v>
      </c>
      <c r="T46" s="22"/>
      <c r="U46" s="20">
        <f t="shared" si="38"/>
        <v>2263</v>
      </c>
      <c r="V46" s="22"/>
      <c r="W46" s="20">
        <f t="shared" si="39"/>
        <v>0</v>
      </c>
      <c r="X46" s="22"/>
      <c r="Y46" s="20">
        <f t="shared" si="40"/>
        <v>0</v>
      </c>
      <c r="Z46" s="22"/>
      <c r="AA46" s="20">
        <f t="shared" si="41"/>
        <v>2441</v>
      </c>
      <c r="AB46" s="22"/>
      <c r="AC46" s="20">
        <f t="shared" si="42"/>
        <v>0</v>
      </c>
      <c r="AD46" s="22"/>
      <c r="AE46" s="20">
        <f t="shared" si="43"/>
        <v>0</v>
      </c>
      <c r="AF46" s="20"/>
    </row>
    <row r="47" spans="1:32" x14ac:dyDescent="0.2">
      <c r="A47" s="54" t="s">
        <v>87</v>
      </c>
      <c r="B47" s="53"/>
      <c r="C47" s="20">
        <f>C40</f>
        <v>20030</v>
      </c>
      <c r="D47" s="22"/>
      <c r="E47" s="20">
        <f t="shared" si="30"/>
        <v>10894</v>
      </c>
      <c r="F47" s="22"/>
      <c r="G47" s="20">
        <f t="shared" si="31"/>
        <v>4070</v>
      </c>
      <c r="H47" s="22"/>
      <c r="I47" s="20">
        <f t="shared" si="32"/>
        <v>4368</v>
      </c>
      <c r="J47" s="22"/>
      <c r="K47" s="20">
        <f t="shared" si="33"/>
        <v>698</v>
      </c>
      <c r="L47" s="22"/>
      <c r="M47" s="20">
        <f t="shared" si="34"/>
        <v>9136</v>
      </c>
      <c r="N47" s="22"/>
      <c r="O47" s="20">
        <f t="shared" si="35"/>
        <v>5066</v>
      </c>
      <c r="P47" s="22"/>
      <c r="Q47" s="20">
        <f t="shared" si="36"/>
        <v>13688</v>
      </c>
      <c r="R47" s="22"/>
      <c r="S47" s="20">
        <f t="shared" si="37"/>
        <v>2890</v>
      </c>
      <c r="T47" s="22"/>
      <c r="U47" s="20">
        <f t="shared" si="38"/>
        <v>1770</v>
      </c>
      <c r="V47" s="22"/>
      <c r="W47" s="20">
        <f t="shared" si="39"/>
        <v>2155</v>
      </c>
      <c r="X47" s="22"/>
      <c r="Y47" s="20">
        <f t="shared" si="40"/>
        <v>7136</v>
      </c>
      <c r="Z47" s="22"/>
      <c r="AA47" s="20">
        <f t="shared" si="41"/>
        <v>11061</v>
      </c>
      <c r="AB47" s="22"/>
      <c r="AC47" s="20">
        <f t="shared" si="42"/>
        <v>9291</v>
      </c>
      <c r="AD47" s="22"/>
      <c r="AE47" s="20">
        <f t="shared" si="43"/>
        <v>0</v>
      </c>
      <c r="AF47" s="20"/>
    </row>
    <row r="48" spans="1:32" ht="12.6" customHeight="1" x14ac:dyDescent="0.2">
      <c r="A48" s="54" t="s">
        <v>165</v>
      </c>
      <c r="B48" s="53"/>
      <c r="C48" s="20">
        <f>'[1]5 GAAP to Non GAAP Net Income'!C14</f>
        <v>849</v>
      </c>
      <c r="D48" s="20"/>
      <c r="E48" s="20">
        <v>215</v>
      </c>
      <c r="F48" s="20"/>
      <c r="G48" s="20">
        <v>214</v>
      </c>
      <c r="H48" s="20"/>
      <c r="I48" s="20">
        <f>'[1]5 GAAP to Non GAAP Net Income'!O14</f>
        <v>211</v>
      </c>
      <c r="J48" s="20"/>
      <c r="K48" s="20">
        <f>'[1]5 GAAP to Non GAAP Net Income'!S14</f>
        <v>209</v>
      </c>
      <c r="L48" s="20"/>
      <c r="M48" s="20">
        <f>'[1]5 GAAP to Non GAAP Net Income'!W14</f>
        <v>634</v>
      </c>
      <c r="N48" s="20"/>
      <c r="O48" s="20">
        <f>'[1]5 GAAP to Non GAAP Net Income'!AA14</f>
        <v>420</v>
      </c>
      <c r="P48" s="20"/>
      <c r="Q48" s="20">
        <v>811</v>
      </c>
      <c r="R48" s="20"/>
      <c r="S48" s="20">
        <v>207</v>
      </c>
      <c r="T48" s="20"/>
      <c r="U48" s="20">
        <f>'[1]5 GAAP to Non GAAP Net Income'!AM14</f>
        <v>204</v>
      </c>
      <c r="V48" s="20"/>
      <c r="W48" s="20">
        <f>'[1]5 GAAP to Non GAAP Net Income'!AQ14</f>
        <v>201</v>
      </c>
      <c r="X48" s="20"/>
      <c r="Y48" s="20">
        <f>'[1]5 GAAP to Non GAAP Net Income'!AU14</f>
        <v>199</v>
      </c>
      <c r="Z48" s="20"/>
      <c r="AA48" s="20">
        <f>'[1]5 GAAP to Non GAAP Net Income'!AY14</f>
        <v>604</v>
      </c>
      <c r="AB48" s="20"/>
      <c r="AC48" s="20">
        <f>'[1]5 GAAP to Non GAAP Net Income'!BC14</f>
        <v>400</v>
      </c>
      <c r="AD48" s="20"/>
      <c r="AE48" s="20">
        <f>'[1]5 GAAP to Non GAAP Net Income'!BG14</f>
        <v>1938</v>
      </c>
      <c r="AF48" s="20"/>
    </row>
    <row r="49" spans="1:32" ht="12.6" customHeight="1" x14ac:dyDescent="0.2">
      <c r="A49" s="54" t="s">
        <v>147</v>
      </c>
      <c r="B49" s="53"/>
      <c r="C49" s="20">
        <v>1275</v>
      </c>
      <c r="D49" s="22"/>
      <c r="E49" s="20">
        <f>'[1]5 GAAP to Non GAAP Net Income'!G18</f>
        <v>1275</v>
      </c>
      <c r="F49" s="59"/>
      <c r="G49" s="20">
        <f>'[1]5 GAAP to Non GAAP Net Income'!K18</f>
        <v>0</v>
      </c>
      <c r="H49" s="22"/>
      <c r="I49" s="22">
        <v>0</v>
      </c>
      <c r="J49" s="22"/>
      <c r="K49" s="22">
        <v>0</v>
      </c>
      <c r="L49" s="22"/>
      <c r="M49" s="20">
        <f>'[1]5 GAAP to Non GAAP Net Income'!W18</f>
        <v>0</v>
      </c>
      <c r="N49" s="18"/>
      <c r="O49" s="20">
        <f>'[1]5 GAAP to Non GAAP Net Income'!AA18</f>
        <v>0</v>
      </c>
      <c r="P49" s="53"/>
      <c r="Q49" s="20">
        <f>'[1]5 GAAP to Non GAAP Net Income'!S18</f>
        <v>0</v>
      </c>
      <c r="R49" s="22"/>
      <c r="S49" s="20">
        <f>'[1]5 GAAP to Non GAAP Net Income'!U18</f>
        <v>0</v>
      </c>
      <c r="T49" s="59"/>
      <c r="U49" s="20">
        <f>'[1]5 GAAP to Non GAAP Net Income'!Y18</f>
        <v>0</v>
      </c>
      <c r="V49" s="22"/>
      <c r="W49" s="22">
        <v>0</v>
      </c>
      <c r="X49" s="22"/>
      <c r="Y49" s="22">
        <v>0</v>
      </c>
      <c r="Z49" s="22"/>
      <c r="AA49" s="20">
        <f>'[1]5 GAAP to Non GAAP Net Income'!AK18</f>
        <v>0</v>
      </c>
      <c r="AB49" s="18"/>
      <c r="AC49" s="20">
        <f>'[1]5 GAAP to Non GAAP Net Income'!AO18</f>
        <v>0</v>
      </c>
      <c r="AD49" s="53"/>
      <c r="AE49" s="20">
        <f>'[1]5 GAAP to Non GAAP Net Income'!AG18</f>
        <v>0</v>
      </c>
      <c r="AF49" s="20"/>
    </row>
    <row r="50" spans="1:32" ht="12.6" customHeight="1" thickBot="1" x14ac:dyDescent="0.25">
      <c r="A50" s="56" t="s">
        <v>119</v>
      </c>
      <c r="B50" s="51"/>
      <c r="C50" s="131">
        <f>SUM(C43:C49)</f>
        <v>-54723</v>
      </c>
      <c r="D50" s="22"/>
      <c r="E50" s="131">
        <f>SUM(E43:E49)</f>
        <v>-16080</v>
      </c>
      <c r="F50" s="57"/>
      <c r="G50" s="131">
        <f>SUM(G43:G49)</f>
        <v>-19858</v>
      </c>
      <c r="H50" s="22"/>
      <c r="I50" s="131">
        <f>SUM(I43:I48)</f>
        <v>-12531</v>
      </c>
      <c r="J50" s="22"/>
      <c r="K50" s="131">
        <f>SUM(K43:K48)</f>
        <v>-6254</v>
      </c>
      <c r="L50" s="22"/>
      <c r="M50" s="131">
        <f>SUM(M43:M49)</f>
        <v>-38643</v>
      </c>
      <c r="N50" s="18"/>
      <c r="O50" s="131">
        <f>SUM(O43:O49)</f>
        <v>-18785</v>
      </c>
      <c r="P50" s="51"/>
      <c r="Q50" s="131">
        <f>SUM(Q43:Q49)</f>
        <v>-22978</v>
      </c>
      <c r="R50" s="22"/>
      <c r="S50" s="131">
        <f>SUM(S43:S49)</f>
        <v>822</v>
      </c>
      <c r="T50" s="57"/>
      <c r="U50" s="131">
        <f>SUM(U43:U49)</f>
        <v>-5176</v>
      </c>
      <c r="V50" s="22"/>
      <c r="W50" s="131">
        <f>SUM(W43:W48)</f>
        <v>-7852</v>
      </c>
      <c r="X50" s="22"/>
      <c r="Y50" s="131">
        <f>SUM(Y43:Y48)</f>
        <v>-10686</v>
      </c>
      <c r="Z50" s="22"/>
      <c r="AA50" s="131">
        <f>SUM(AA43:AA49)</f>
        <v>-23537</v>
      </c>
      <c r="AB50" s="18"/>
      <c r="AC50" s="131">
        <f>SUM(AC43:AC49)</f>
        <v>-18539</v>
      </c>
      <c r="AD50" s="51"/>
      <c r="AE50" s="131">
        <f>SUM(AE43:AE49)</f>
        <v>-3827</v>
      </c>
      <c r="AF50" s="133"/>
    </row>
    <row r="51" spans="1:32" ht="12.6" hidden="1" customHeight="1" thickTop="1" x14ac:dyDescent="0.2">
      <c r="A51" s="58"/>
      <c r="B51" s="51"/>
      <c r="C51" s="18"/>
      <c r="D51" s="22"/>
      <c r="E51" s="18"/>
      <c r="F51" s="57"/>
      <c r="G51" s="18"/>
      <c r="H51" s="22"/>
      <c r="I51" s="22"/>
      <c r="J51" s="22"/>
      <c r="K51" s="22"/>
      <c r="L51" s="22"/>
      <c r="M51" s="18"/>
      <c r="N51" s="18"/>
      <c r="O51" s="18"/>
      <c r="P51" s="51"/>
      <c r="Q51" s="18"/>
      <c r="R51" s="22"/>
      <c r="S51" s="18"/>
      <c r="T51" s="57"/>
      <c r="U51" s="18"/>
      <c r="V51" s="22"/>
      <c r="W51" s="22"/>
      <c r="X51" s="22"/>
      <c r="Y51" s="22"/>
      <c r="Z51" s="22"/>
      <c r="AA51" s="18"/>
      <c r="AB51" s="18"/>
      <c r="AC51" s="18"/>
      <c r="AD51" s="51"/>
      <c r="AE51" s="18"/>
      <c r="AF51" s="18"/>
    </row>
    <row r="52" spans="1:32" ht="12.6" hidden="1" customHeight="1" x14ac:dyDescent="0.2">
      <c r="A52" s="56" t="s">
        <v>126</v>
      </c>
      <c r="B52" s="51"/>
      <c r="C52" s="135">
        <f>'[1]2 Stmt. of Operations'!C35</f>
        <v>-21080</v>
      </c>
      <c r="D52" s="135"/>
      <c r="E52" s="135">
        <f>'[1]2 Stmt. of Operations'!E35</f>
        <v>-2137</v>
      </c>
      <c r="F52" s="135"/>
      <c r="G52" s="135">
        <f>'[1]2 Stmt. of Operations'!G35</f>
        <v>440</v>
      </c>
      <c r="H52" s="135"/>
      <c r="I52" s="135">
        <f>'[1]2 Stmt. of Operations'!I35</f>
        <v>-19589</v>
      </c>
      <c r="J52" s="135"/>
      <c r="K52" s="135">
        <f>'[1]2 Stmt. of Operations'!K35</f>
        <v>206</v>
      </c>
      <c r="L52" s="135"/>
      <c r="M52" s="135">
        <f>'[1]2 Stmt. of Operations'!M35</f>
        <v>-18943</v>
      </c>
      <c r="N52" s="135"/>
      <c r="O52" s="135">
        <f>'[1]2 Stmt. of Operations'!O35</f>
        <v>-19383</v>
      </c>
      <c r="P52" s="135"/>
      <c r="Q52" s="135">
        <f>'[1]2 Stmt. of Operations'!Q35</f>
        <v>1154</v>
      </c>
      <c r="R52" s="135"/>
      <c r="S52" s="135">
        <f>'[1]2 Stmt. of Operations'!S35</f>
        <v>436</v>
      </c>
      <c r="T52" s="135"/>
      <c r="U52" s="135">
        <f>'[1]2 Stmt. of Operations'!U35</f>
        <v>211</v>
      </c>
      <c r="V52" s="135"/>
      <c r="W52" s="135">
        <f>'[1]2 Stmt. of Operations'!W35</f>
        <v>248</v>
      </c>
      <c r="X52" s="135"/>
      <c r="Y52" s="135">
        <f>'[1]2 Stmt. of Operations'!Y35</f>
        <v>260</v>
      </c>
      <c r="Z52" s="135"/>
      <c r="AA52" s="135">
        <f>'[1]2 Stmt. of Operations'!AA35</f>
        <v>718</v>
      </c>
      <c r="AB52" s="135"/>
      <c r="AC52" s="135">
        <f>'[1]2 Stmt. of Operations'!AC35</f>
        <v>507</v>
      </c>
      <c r="AD52" s="135"/>
      <c r="AE52" s="135">
        <f>'[1]2 Stmt. of Operations'!AE35</f>
        <v>645</v>
      </c>
      <c r="AF52" s="135"/>
    </row>
    <row r="53" spans="1:32" ht="12.6" hidden="1" customHeight="1" x14ac:dyDescent="0.2">
      <c r="A53" s="54" t="s">
        <v>105</v>
      </c>
      <c r="B53" s="53"/>
      <c r="C53" s="22">
        <v>0</v>
      </c>
      <c r="D53" s="22"/>
      <c r="E53" s="22">
        <v>0</v>
      </c>
      <c r="F53" s="59"/>
      <c r="G53" s="22">
        <v>0</v>
      </c>
      <c r="H53" s="22"/>
      <c r="I53" s="22">
        <v>0</v>
      </c>
      <c r="J53" s="22"/>
      <c r="K53" s="22">
        <v>0</v>
      </c>
      <c r="L53" s="22"/>
      <c r="M53" s="18">
        <v>0</v>
      </c>
      <c r="N53" s="18"/>
      <c r="O53" s="18">
        <v>0</v>
      </c>
      <c r="P53" s="53"/>
      <c r="Q53" s="22">
        <v>0</v>
      </c>
      <c r="R53" s="22"/>
      <c r="S53" s="22">
        <v>0</v>
      </c>
      <c r="T53" s="59"/>
      <c r="U53" s="22">
        <v>0</v>
      </c>
      <c r="V53" s="22"/>
      <c r="W53" s="22">
        <v>0</v>
      </c>
      <c r="X53" s="22"/>
      <c r="Y53" s="22">
        <v>0</v>
      </c>
      <c r="Z53" s="22"/>
      <c r="AA53" s="18">
        <v>0</v>
      </c>
      <c r="AB53" s="18"/>
      <c r="AC53" s="18">
        <v>0</v>
      </c>
      <c r="AD53" s="53"/>
      <c r="AE53" s="22">
        <v>0</v>
      </c>
      <c r="AF53" s="22"/>
    </row>
    <row r="54" spans="1:32" ht="12.6" hidden="1" customHeight="1" thickBot="1" x14ac:dyDescent="0.25">
      <c r="A54" s="56" t="s">
        <v>125</v>
      </c>
      <c r="B54" s="51"/>
      <c r="C54" s="131">
        <f>SUM(C52:C53)</f>
        <v>-21080</v>
      </c>
      <c r="D54" s="22"/>
      <c r="E54" s="131">
        <f>SUM(E52:E53)</f>
        <v>-2137</v>
      </c>
      <c r="F54" s="57"/>
      <c r="G54" s="131">
        <f>SUM(G52:G53)</f>
        <v>440</v>
      </c>
      <c r="H54" s="22"/>
      <c r="I54" s="131">
        <f>SUM(I52:I53)</f>
        <v>-19589</v>
      </c>
      <c r="J54" s="22"/>
      <c r="K54" s="131">
        <f>SUM(K52:K53)</f>
        <v>206</v>
      </c>
      <c r="L54" s="22"/>
      <c r="M54" s="131">
        <f>SUM(M52:M53)</f>
        <v>-18943</v>
      </c>
      <c r="N54" s="18"/>
      <c r="O54" s="131">
        <f>SUM(O52:O53)</f>
        <v>-19383</v>
      </c>
      <c r="P54" s="51"/>
      <c r="Q54" s="131">
        <f>SUM(Q52:Q53)</f>
        <v>1154</v>
      </c>
      <c r="R54" s="22"/>
      <c r="S54" s="131">
        <f>SUM(S52:S53)</f>
        <v>436</v>
      </c>
      <c r="T54" s="57"/>
      <c r="U54" s="131">
        <f>SUM(U52:U53)</f>
        <v>211</v>
      </c>
      <c r="V54" s="22"/>
      <c r="W54" s="131">
        <f>SUM(W52:W53)</f>
        <v>248</v>
      </c>
      <c r="X54" s="22"/>
      <c r="Y54" s="131">
        <f>SUM(Y52:Y53)</f>
        <v>260</v>
      </c>
      <c r="Z54" s="22"/>
      <c r="AA54" s="131">
        <f>SUM(AA52:AA53)</f>
        <v>718</v>
      </c>
      <c r="AB54" s="18"/>
      <c r="AC54" s="131">
        <f>SUM(AC52:AC53)</f>
        <v>507</v>
      </c>
      <c r="AD54" s="51"/>
      <c r="AE54" s="131">
        <f>SUM(AE52:AE53)</f>
        <v>645</v>
      </c>
      <c r="AF54" s="133"/>
    </row>
    <row r="55" spans="1:32" ht="12.6" customHeight="1" thickTop="1" x14ac:dyDescent="0.2">
      <c r="A55" s="56"/>
      <c r="B55" s="51"/>
      <c r="C55" s="20"/>
      <c r="D55" s="22"/>
      <c r="E55" s="20"/>
      <c r="F55" s="57"/>
      <c r="G55" s="20"/>
      <c r="H55" s="22"/>
      <c r="I55" s="22"/>
      <c r="J55" s="22"/>
      <c r="K55" s="22"/>
      <c r="L55" s="22"/>
      <c r="M55" s="20"/>
      <c r="N55" s="18"/>
      <c r="O55" s="20"/>
      <c r="P55" s="51"/>
      <c r="Q55" s="20"/>
      <c r="R55" s="22"/>
      <c r="S55" s="20"/>
      <c r="T55" s="57"/>
      <c r="U55" s="20"/>
      <c r="V55" s="22"/>
      <c r="W55" s="22"/>
      <c r="X55" s="22"/>
      <c r="Y55" s="22"/>
      <c r="Z55" s="22"/>
      <c r="AA55" s="20"/>
      <c r="AB55" s="18"/>
      <c r="AC55" s="20"/>
      <c r="AD55" s="51"/>
      <c r="AE55" s="20"/>
      <c r="AF55" s="20"/>
    </row>
    <row r="56" spans="1:32" ht="12.6" customHeight="1" x14ac:dyDescent="0.2">
      <c r="A56" s="58"/>
      <c r="B56" s="51"/>
      <c r="C56" s="18"/>
      <c r="D56" s="22"/>
      <c r="E56" s="18"/>
      <c r="F56" s="57"/>
      <c r="G56" s="18"/>
      <c r="H56" s="22"/>
      <c r="I56" s="22"/>
      <c r="J56" s="22"/>
      <c r="K56" s="22"/>
      <c r="L56" s="22"/>
      <c r="M56" s="18"/>
      <c r="N56" s="18"/>
      <c r="O56" s="18"/>
      <c r="P56" s="51"/>
      <c r="Q56" s="18"/>
      <c r="R56" s="22"/>
      <c r="S56" s="18"/>
      <c r="T56" s="57"/>
      <c r="U56" s="18"/>
      <c r="V56" s="22"/>
      <c r="W56" s="22"/>
      <c r="X56" s="22"/>
      <c r="Y56" s="22"/>
      <c r="Z56" s="22"/>
      <c r="AA56" s="18"/>
      <c r="AB56" s="18"/>
      <c r="AC56" s="18"/>
      <c r="AD56" s="51"/>
      <c r="AE56" s="18"/>
      <c r="AF56" s="18"/>
    </row>
    <row r="57" spans="1:32" ht="12.6" customHeight="1" x14ac:dyDescent="0.2">
      <c r="A57" s="56" t="s">
        <v>120</v>
      </c>
      <c r="B57" s="51"/>
      <c r="C57" s="130">
        <f>'[1]2 Stmt. of Operations'!C37</f>
        <v>-136519</v>
      </c>
      <c r="D57" s="130"/>
      <c r="E57" s="130">
        <f>'[1]2 Stmt. of Operations'!E37</f>
        <v>-46526</v>
      </c>
      <c r="F57" s="130"/>
      <c r="G57" s="130">
        <f>'[1]2 Stmt. of Operations'!G37</f>
        <v>-49123</v>
      </c>
      <c r="H57" s="130"/>
      <c r="I57" s="130">
        <f>'[1]2 Stmt. of Operations'!I37</f>
        <v>-20598</v>
      </c>
      <c r="J57" s="130"/>
      <c r="K57" s="130">
        <f>'[1]2 Stmt. of Operations'!K37</f>
        <v>-20272</v>
      </c>
      <c r="L57" s="130"/>
      <c r="M57" s="130">
        <f>'[1]2 Stmt. of Operations'!M37</f>
        <v>-89993</v>
      </c>
      <c r="N57" s="130"/>
      <c r="O57" s="130">
        <f>'[1]2 Stmt. of Operations'!O37</f>
        <v>-40870</v>
      </c>
      <c r="P57" s="130"/>
      <c r="Q57" s="130">
        <f>'[1]2 Stmt. of Operations'!Q37</f>
        <v>-61166</v>
      </c>
      <c r="R57" s="130"/>
      <c r="S57" s="130">
        <f>'[1]2 Stmt. of Operations'!S37</f>
        <v>-7894</v>
      </c>
      <c r="T57" s="130"/>
      <c r="U57" s="130">
        <f>'[1]2 Stmt. of Operations'!U37</f>
        <v>-13986</v>
      </c>
      <c r="V57" s="130"/>
      <c r="W57" s="130">
        <f>'[1]2 Stmt. of Operations'!W37</f>
        <v>-13797</v>
      </c>
      <c r="X57" s="130"/>
      <c r="Y57" s="130">
        <f>'[1]2 Stmt. of Operations'!Y37</f>
        <v>-25489</v>
      </c>
      <c r="Z57" s="130"/>
      <c r="AA57" s="130">
        <f>'[1]2 Stmt. of Operations'!AA37</f>
        <v>-53272</v>
      </c>
      <c r="AB57" s="130"/>
      <c r="AC57" s="130">
        <f>'[1]2 Stmt. of Operations'!AC37</f>
        <v>-39286</v>
      </c>
      <c r="AD57" s="130"/>
      <c r="AE57" s="130">
        <f>'[1]2 Stmt. of Operations'!AE37</f>
        <v>-22127</v>
      </c>
      <c r="AF57" s="130"/>
    </row>
    <row r="58" spans="1:32" ht="12.6" customHeight="1" x14ac:dyDescent="0.2">
      <c r="A58" s="54" t="s">
        <v>91</v>
      </c>
      <c r="B58" s="53"/>
      <c r="C58" s="20">
        <f t="shared" ref="C58:C63" si="44">C44</f>
        <v>30593</v>
      </c>
      <c r="D58" s="20"/>
      <c r="E58" s="20">
        <f t="shared" ref="E58:S63" si="45">E44</f>
        <v>7937</v>
      </c>
      <c r="F58" s="20"/>
      <c r="G58" s="20">
        <f t="shared" ref="G58:G61" si="46">G44</f>
        <v>8353</v>
      </c>
      <c r="H58" s="20"/>
      <c r="I58" s="20">
        <f t="shared" ref="I58:I61" si="47">I44</f>
        <v>7291</v>
      </c>
      <c r="J58" s="20"/>
      <c r="K58" s="20">
        <f t="shared" ref="K58:K61" si="48">K44</f>
        <v>7012</v>
      </c>
      <c r="L58" s="20"/>
      <c r="M58" s="20">
        <f t="shared" ref="M58:M61" si="49">M44</f>
        <v>22656</v>
      </c>
      <c r="N58" s="20"/>
      <c r="O58" s="20">
        <f t="shared" ref="O58:O61" si="50">O44</f>
        <v>14303</v>
      </c>
      <c r="P58" s="20"/>
      <c r="Q58" s="20">
        <f t="shared" ref="Q58:Q61" si="51">Q44</f>
        <v>18847</v>
      </c>
      <c r="R58" s="20"/>
      <c r="S58" s="20">
        <f t="shared" ref="S58:S61" si="52">S44</f>
        <v>4257</v>
      </c>
      <c r="T58" s="20"/>
      <c r="U58" s="20">
        <f t="shared" ref="U58:AE63" si="53">U44</f>
        <v>4041</v>
      </c>
      <c r="V58" s="20"/>
      <c r="W58" s="20">
        <f t="shared" ref="W58:W61" si="54">W44</f>
        <v>3341</v>
      </c>
      <c r="X58" s="20"/>
      <c r="Y58" s="20">
        <f t="shared" ref="Y58:Y61" si="55">Y44</f>
        <v>7208</v>
      </c>
      <c r="Z58" s="20"/>
      <c r="AA58" s="20">
        <f t="shared" ref="AA58:AA61" si="56">AA44</f>
        <v>14590</v>
      </c>
      <c r="AB58" s="20"/>
      <c r="AC58" s="20">
        <f t="shared" ref="AC58:AC61" si="57">AC44</f>
        <v>10549</v>
      </c>
      <c r="AD58" s="20"/>
      <c r="AE58" s="20">
        <f t="shared" ref="AE58:AE61" si="58">AE44</f>
        <v>15717</v>
      </c>
      <c r="AF58" s="20"/>
    </row>
    <row r="59" spans="1:32" ht="12.6" customHeight="1" x14ac:dyDescent="0.2">
      <c r="A59" s="54" t="s">
        <v>103</v>
      </c>
      <c r="B59" s="53"/>
      <c r="C59" s="20">
        <f t="shared" si="44"/>
        <v>12952</v>
      </c>
      <c r="D59" s="20"/>
      <c r="E59" s="20">
        <f t="shared" si="45"/>
        <v>6077</v>
      </c>
      <c r="F59" s="20"/>
      <c r="G59" s="20">
        <f t="shared" si="46"/>
        <v>4917</v>
      </c>
      <c r="H59" s="20"/>
      <c r="I59" s="20">
        <f t="shared" si="47"/>
        <v>1172</v>
      </c>
      <c r="J59" s="20"/>
      <c r="K59" s="20">
        <f t="shared" si="48"/>
        <v>786</v>
      </c>
      <c r="L59" s="20"/>
      <c r="M59" s="20">
        <f t="shared" si="49"/>
        <v>6875</v>
      </c>
      <c r="N59" s="20"/>
      <c r="O59" s="20">
        <f t="shared" si="50"/>
        <v>1958</v>
      </c>
      <c r="P59" s="20"/>
      <c r="Q59" s="20">
        <f t="shared" si="51"/>
        <v>1048</v>
      </c>
      <c r="R59" s="20"/>
      <c r="S59" s="20">
        <f t="shared" si="52"/>
        <v>727</v>
      </c>
      <c r="T59" s="20"/>
      <c r="U59" s="20">
        <f t="shared" si="53"/>
        <v>321</v>
      </c>
      <c r="V59" s="20"/>
      <c r="W59" s="20">
        <f t="shared" si="54"/>
        <v>0</v>
      </c>
      <c r="X59" s="20"/>
      <c r="Y59" s="20">
        <f t="shared" si="55"/>
        <v>0</v>
      </c>
      <c r="Z59" s="20"/>
      <c r="AA59" s="20">
        <f t="shared" si="56"/>
        <v>321</v>
      </c>
      <c r="AB59" s="20"/>
      <c r="AC59" s="20">
        <f t="shared" si="57"/>
        <v>0</v>
      </c>
      <c r="AD59" s="20"/>
      <c r="AE59" s="20">
        <f t="shared" si="58"/>
        <v>0</v>
      </c>
      <c r="AF59" s="20"/>
    </row>
    <row r="60" spans="1:32" ht="12.6" customHeight="1" x14ac:dyDescent="0.2">
      <c r="A60" s="54" t="s">
        <v>92</v>
      </c>
      <c r="B60" s="53"/>
      <c r="C60" s="20">
        <f t="shared" si="44"/>
        <v>37177</v>
      </c>
      <c r="D60" s="20"/>
      <c r="E60" s="20">
        <f t="shared" si="45"/>
        <v>6185</v>
      </c>
      <c r="F60" s="20"/>
      <c r="G60" s="20">
        <f t="shared" si="46"/>
        <v>11271</v>
      </c>
      <c r="H60" s="20"/>
      <c r="I60" s="20">
        <f t="shared" si="47"/>
        <v>14614</v>
      </c>
      <c r="J60" s="20"/>
      <c r="K60" s="20">
        <f t="shared" si="48"/>
        <v>5107</v>
      </c>
      <c r="L60" s="20"/>
      <c r="M60" s="20">
        <f t="shared" si="49"/>
        <v>30992</v>
      </c>
      <c r="N60" s="20"/>
      <c r="O60" s="20">
        <f t="shared" si="50"/>
        <v>19721</v>
      </c>
      <c r="P60" s="20"/>
      <c r="Q60" s="20">
        <f t="shared" si="51"/>
        <v>2640</v>
      </c>
      <c r="R60" s="20"/>
      <c r="S60" s="20">
        <f t="shared" si="52"/>
        <v>199</v>
      </c>
      <c r="T60" s="20"/>
      <c r="U60" s="20">
        <f t="shared" si="53"/>
        <v>2263</v>
      </c>
      <c r="V60" s="20"/>
      <c r="W60" s="20">
        <f t="shared" si="54"/>
        <v>0</v>
      </c>
      <c r="X60" s="20"/>
      <c r="Y60" s="20">
        <f t="shared" si="55"/>
        <v>0</v>
      </c>
      <c r="Z60" s="20"/>
      <c r="AA60" s="20">
        <f t="shared" si="56"/>
        <v>2441</v>
      </c>
      <c r="AB60" s="20"/>
      <c r="AC60" s="20">
        <f t="shared" si="57"/>
        <v>0</v>
      </c>
      <c r="AD60" s="20"/>
      <c r="AE60" s="20">
        <f t="shared" si="58"/>
        <v>0</v>
      </c>
      <c r="AF60" s="20"/>
    </row>
    <row r="61" spans="1:32" ht="12.6" customHeight="1" x14ac:dyDescent="0.2">
      <c r="A61" s="54" t="s">
        <v>87</v>
      </c>
      <c r="B61" s="53"/>
      <c r="C61" s="20">
        <f t="shared" si="44"/>
        <v>20030</v>
      </c>
      <c r="D61" s="20"/>
      <c r="E61" s="20">
        <f t="shared" si="45"/>
        <v>10894</v>
      </c>
      <c r="F61" s="20"/>
      <c r="G61" s="20">
        <f t="shared" si="46"/>
        <v>4070</v>
      </c>
      <c r="H61" s="20"/>
      <c r="I61" s="20">
        <f t="shared" si="47"/>
        <v>4368</v>
      </c>
      <c r="J61" s="20"/>
      <c r="K61" s="20">
        <f t="shared" si="48"/>
        <v>698</v>
      </c>
      <c r="L61" s="20"/>
      <c r="M61" s="20">
        <f t="shared" si="49"/>
        <v>9136</v>
      </c>
      <c r="N61" s="20"/>
      <c r="O61" s="20">
        <f t="shared" si="50"/>
        <v>5066</v>
      </c>
      <c r="P61" s="20"/>
      <c r="Q61" s="20">
        <f t="shared" si="51"/>
        <v>13688</v>
      </c>
      <c r="R61" s="20"/>
      <c r="S61" s="20">
        <f t="shared" si="52"/>
        <v>2890</v>
      </c>
      <c r="T61" s="20"/>
      <c r="U61" s="20">
        <f t="shared" si="53"/>
        <v>1770</v>
      </c>
      <c r="V61" s="20"/>
      <c r="W61" s="20">
        <f t="shared" si="54"/>
        <v>2155</v>
      </c>
      <c r="X61" s="20"/>
      <c r="Y61" s="20">
        <f t="shared" si="55"/>
        <v>7136</v>
      </c>
      <c r="Z61" s="20"/>
      <c r="AA61" s="20">
        <f t="shared" si="56"/>
        <v>11061</v>
      </c>
      <c r="AB61" s="20"/>
      <c r="AC61" s="20">
        <f t="shared" si="57"/>
        <v>9291</v>
      </c>
      <c r="AD61" s="20"/>
      <c r="AE61" s="20">
        <f t="shared" si="58"/>
        <v>0</v>
      </c>
      <c r="AF61" s="20"/>
    </row>
    <row r="62" spans="1:32" ht="12.6" customHeight="1" x14ac:dyDescent="0.2">
      <c r="A62" s="54" t="s">
        <v>165</v>
      </c>
      <c r="B62" s="53"/>
      <c r="C62" s="20">
        <f t="shared" si="44"/>
        <v>849</v>
      </c>
      <c r="D62" s="20"/>
      <c r="E62" s="20">
        <f t="shared" si="45"/>
        <v>215</v>
      </c>
      <c r="F62" s="20"/>
      <c r="G62" s="20">
        <f t="shared" si="45"/>
        <v>214</v>
      </c>
      <c r="H62" s="20"/>
      <c r="I62" s="20">
        <f t="shared" si="45"/>
        <v>211</v>
      </c>
      <c r="J62" s="20"/>
      <c r="K62" s="20">
        <f t="shared" si="45"/>
        <v>209</v>
      </c>
      <c r="L62" s="20"/>
      <c r="M62" s="20">
        <f t="shared" si="45"/>
        <v>634</v>
      </c>
      <c r="N62" s="20"/>
      <c r="O62" s="20">
        <f t="shared" si="45"/>
        <v>420</v>
      </c>
      <c r="P62" s="20"/>
      <c r="Q62" s="20">
        <f t="shared" si="45"/>
        <v>811</v>
      </c>
      <c r="R62" s="20"/>
      <c r="S62" s="20">
        <f t="shared" si="45"/>
        <v>207</v>
      </c>
      <c r="T62" s="20"/>
      <c r="U62" s="20">
        <f t="shared" si="53"/>
        <v>204</v>
      </c>
      <c r="V62" s="20"/>
      <c r="W62" s="20">
        <f t="shared" si="53"/>
        <v>201</v>
      </c>
      <c r="X62" s="20"/>
      <c r="Y62" s="20">
        <f t="shared" si="53"/>
        <v>199</v>
      </c>
      <c r="Z62" s="20"/>
      <c r="AA62" s="20">
        <f t="shared" si="53"/>
        <v>604</v>
      </c>
      <c r="AB62" s="20"/>
      <c r="AC62" s="20">
        <f t="shared" si="53"/>
        <v>400</v>
      </c>
      <c r="AD62" s="20"/>
      <c r="AE62" s="20">
        <f t="shared" si="53"/>
        <v>1938</v>
      </c>
      <c r="AF62" s="20"/>
    </row>
    <row r="63" spans="1:32" ht="12.6" customHeight="1" x14ac:dyDescent="0.2">
      <c r="A63" s="54" t="s">
        <v>147</v>
      </c>
      <c r="B63" s="53"/>
      <c r="C63" s="20">
        <f t="shared" si="44"/>
        <v>1275</v>
      </c>
      <c r="D63" s="20"/>
      <c r="E63" s="20">
        <f t="shared" si="45"/>
        <v>1275</v>
      </c>
      <c r="F63" s="20"/>
      <c r="G63" s="20">
        <f t="shared" si="45"/>
        <v>0</v>
      </c>
      <c r="H63" s="20"/>
      <c r="I63" s="20">
        <f t="shared" si="45"/>
        <v>0</v>
      </c>
      <c r="J63" s="20"/>
      <c r="K63" s="20">
        <f t="shared" si="45"/>
        <v>0</v>
      </c>
      <c r="L63" s="20"/>
      <c r="M63" s="20">
        <f t="shared" si="45"/>
        <v>0</v>
      </c>
      <c r="N63" s="20"/>
      <c r="O63" s="20">
        <f t="shared" si="45"/>
        <v>0</v>
      </c>
      <c r="P63" s="20"/>
      <c r="Q63" s="20">
        <f t="shared" si="45"/>
        <v>0</v>
      </c>
      <c r="R63" s="20"/>
      <c r="S63" s="20">
        <f t="shared" si="45"/>
        <v>0</v>
      </c>
      <c r="T63" s="20"/>
      <c r="U63" s="20">
        <f t="shared" si="53"/>
        <v>0</v>
      </c>
      <c r="V63" s="20"/>
      <c r="W63" s="20">
        <f t="shared" si="53"/>
        <v>0</v>
      </c>
      <c r="X63" s="20"/>
      <c r="Y63" s="20">
        <f t="shared" si="53"/>
        <v>0</v>
      </c>
      <c r="Z63" s="20"/>
      <c r="AA63" s="20">
        <f t="shared" si="53"/>
        <v>0</v>
      </c>
      <c r="AB63" s="20"/>
      <c r="AC63" s="20">
        <f t="shared" si="53"/>
        <v>0</v>
      </c>
      <c r="AD63" s="20"/>
      <c r="AE63" s="20">
        <f t="shared" si="53"/>
        <v>0</v>
      </c>
      <c r="AF63" s="20"/>
    </row>
    <row r="64" spans="1:32" ht="13.5" thickBot="1" x14ac:dyDescent="0.25">
      <c r="A64" s="50" t="s">
        <v>88</v>
      </c>
      <c r="B64" s="51"/>
      <c r="C64" s="131">
        <f>SUM(C57:C63)</f>
        <v>-33643</v>
      </c>
      <c r="D64" s="22"/>
      <c r="E64" s="131">
        <f>SUM(E57:E63)</f>
        <v>-13943</v>
      </c>
      <c r="F64" s="57"/>
      <c r="G64" s="131">
        <f>SUM(G57:G63)</f>
        <v>-20298</v>
      </c>
      <c r="H64" s="22"/>
      <c r="I64" s="131">
        <f>SUM(I57:I62)</f>
        <v>7058</v>
      </c>
      <c r="J64" s="22"/>
      <c r="K64" s="131">
        <f>SUM(K57:K62)</f>
        <v>-6460</v>
      </c>
      <c r="L64" s="22"/>
      <c r="M64" s="131">
        <f>SUM(M57:M63)</f>
        <v>-19700</v>
      </c>
      <c r="N64" s="18"/>
      <c r="O64" s="131">
        <f>SUM(O57:O63)</f>
        <v>598</v>
      </c>
      <c r="P64" s="51"/>
      <c r="Q64" s="131">
        <f>SUM(Q57:Q63)</f>
        <v>-24132</v>
      </c>
      <c r="R64" s="22"/>
      <c r="S64" s="131">
        <f>SUM(S57:S63)</f>
        <v>386</v>
      </c>
      <c r="T64" s="57"/>
      <c r="U64" s="131">
        <f>SUM(U57:U63)</f>
        <v>-5387</v>
      </c>
      <c r="V64" s="22"/>
      <c r="W64" s="131">
        <f>SUM(W57:W62)</f>
        <v>-8100</v>
      </c>
      <c r="X64" s="22"/>
      <c r="Y64" s="131">
        <f>SUM(Y57:Y62)</f>
        <v>-10946</v>
      </c>
      <c r="Z64" s="22"/>
      <c r="AA64" s="131">
        <f>SUM(AA57:AA63)</f>
        <v>-24255</v>
      </c>
      <c r="AB64" s="18"/>
      <c r="AC64" s="131">
        <f>SUM(AC57:AC63)</f>
        <v>-19046</v>
      </c>
      <c r="AD64" s="51"/>
      <c r="AE64" s="131">
        <f>SUM(AE57:AE63)</f>
        <v>-4472</v>
      </c>
      <c r="AF64" s="133"/>
    </row>
    <row r="65" spans="1:32" ht="5.45" customHeight="1" thickTop="1" x14ac:dyDescent="0.2">
      <c r="A65" s="50"/>
      <c r="B65" s="51"/>
      <c r="C65" s="133"/>
      <c r="D65" s="22"/>
      <c r="E65" s="133"/>
      <c r="F65" s="57"/>
      <c r="G65" s="133"/>
      <c r="H65" s="22"/>
      <c r="I65" s="133"/>
      <c r="J65" s="22"/>
      <c r="K65" s="133"/>
      <c r="L65" s="22"/>
      <c r="M65" s="133"/>
      <c r="N65" s="18"/>
      <c r="O65" s="133"/>
      <c r="P65" s="51"/>
      <c r="Q65" s="133"/>
      <c r="R65" s="22"/>
      <c r="S65" s="133"/>
      <c r="T65" s="57"/>
      <c r="U65" s="133"/>
      <c r="V65" s="22"/>
      <c r="W65" s="133"/>
      <c r="X65" s="22"/>
      <c r="Y65" s="133"/>
      <c r="Z65" s="22"/>
      <c r="AA65" s="133"/>
      <c r="AB65" s="18"/>
      <c r="AC65" s="133"/>
      <c r="AD65" s="51"/>
      <c r="AE65" s="133"/>
      <c r="AF65" s="133"/>
    </row>
    <row r="66" spans="1:32" ht="25.5" x14ac:dyDescent="0.2">
      <c r="A66" s="50" t="s">
        <v>127</v>
      </c>
      <c r="B66" s="51"/>
      <c r="C66" s="18">
        <f>'[1]2 Stmt. of Operations'!C44</f>
        <v>182381</v>
      </c>
      <c r="D66" s="18"/>
      <c r="E66" s="18">
        <f>'[1]2 Stmt. of Operations'!E44</f>
        <v>222026</v>
      </c>
      <c r="F66" s="18"/>
      <c r="G66" s="18">
        <f>'[1]2 Stmt. of Operations'!G44</f>
        <v>220194</v>
      </c>
      <c r="H66" s="18"/>
      <c r="I66" s="18">
        <f>'[1]2 Stmt. of Operations'!I44</f>
        <v>151776</v>
      </c>
      <c r="J66" s="18"/>
      <c r="K66" s="18">
        <f>'[1]2 Stmt. of Operations'!K44</f>
        <v>135528</v>
      </c>
      <c r="L66" s="18">
        <f>'[1]2 Stmt. of Operations'!L44</f>
        <v>0</v>
      </c>
      <c r="M66" s="18">
        <f>'[1]2 Stmt. of Operations'!M44</f>
        <v>169166</v>
      </c>
      <c r="N66" s="18"/>
      <c r="O66" s="18">
        <f>'[1]2 Stmt. of Operations'!O44</f>
        <v>143652</v>
      </c>
      <c r="P66" s="18"/>
      <c r="Q66" s="18">
        <f>'[1]2 Stmt. of Operations'!Q44</f>
        <v>127789</v>
      </c>
      <c r="R66" s="18"/>
      <c r="S66" s="18">
        <f>'[1]2 Stmt. of Operations'!S44</f>
        <v>134023</v>
      </c>
      <c r="T66" s="18"/>
      <c r="U66" s="18">
        <f>'[1]2 Stmt. of Operations'!U44</f>
        <v>126791</v>
      </c>
      <c r="V66" s="18"/>
      <c r="W66" s="18">
        <f>'[1]2 Stmt. of Operations'!W44</f>
        <v>126050</v>
      </c>
      <c r="X66" s="18"/>
      <c r="Y66" s="18">
        <f>'[1]2 Stmt. of Operations'!Y44</f>
        <v>124290</v>
      </c>
      <c r="Z66" s="18"/>
      <c r="AA66" s="18">
        <f>'[1]2 Stmt. of Operations'!AA44</f>
        <v>125710</v>
      </c>
      <c r="AB66" s="18"/>
      <c r="AC66" s="18">
        <f>'[1]2 Stmt. of Operations'!AC44</f>
        <v>125170</v>
      </c>
      <c r="AD66" s="18"/>
      <c r="AE66" s="18">
        <f>'[1]2 Stmt. of Operations'!AE44</f>
        <v>121196</v>
      </c>
      <c r="AF66" s="18"/>
    </row>
    <row r="67" spans="1:32" ht="25.5" x14ac:dyDescent="0.2">
      <c r="A67" s="50" t="s">
        <v>128</v>
      </c>
      <c r="B67" s="51"/>
      <c r="C67" s="18">
        <f>'[1]2 Stmt. of Operations'!C45</f>
        <v>182380.75</v>
      </c>
      <c r="D67" s="18"/>
      <c r="E67" s="18">
        <f>'[1]2 Stmt. of Operations'!E45</f>
        <v>222026</v>
      </c>
      <c r="F67" s="18"/>
      <c r="G67" s="18">
        <f>'[1]2 Stmt. of Operations'!G45</f>
        <v>220194</v>
      </c>
      <c r="H67" s="18"/>
      <c r="I67" s="18">
        <f>'[1]2 Stmt. of Operations'!I45</f>
        <v>151776</v>
      </c>
      <c r="J67" s="18"/>
      <c r="K67" s="18">
        <f>'[1]2 Stmt. of Operations'!K45</f>
        <v>135528</v>
      </c>
      <c r="L67" s="18">
        <f>'[1]2 Stmt. of Operations'!L45</f>
        <v>0</v>
      </c>
      <c r="M67" s="18">
        <f>'[1]2 Stmt. of Operations'!M45</f>
        <v>169166</v>
      </c>
      <c r="N67" s="18"/>
      <c r="O67" s="18">
        <f>'[1]2 Stmt. of Operations'!O45</f>
        <v>143652</v>
      </c>
      <c r="P67" s="18"/>
      <c r="Q67" s="18">
        <f>'[1]2 Stmt. of Operations'!Q45</f>
        <v>127789</v>
      </c>
      <c r="R67" s="18"/>
      <c r="S67" s="18">
        <f>'[1]2 Stmt. of Operations'!S45</f>
        <v>134023</v>
      </c>
      <c r="T67" s="18"/>
      <c r="U67" s="18">
        <f>'[1]2 Stmt. of Operations'!U45</f>
        <v>126791</v>
      </c>
      <c r="V67" s="18"/>
      <c r="W67" s="18">
        <f>'[1]2 Stmt. of Operations'!W45</f>
        <v>126050</v>
      </c>
      <c r="X67" s="18"/>
      <c r="Y67" s="18">
        <f>'[1]2 Stmt. of Operations'!Y45</f>
        <v>124290</v>
      </c>
      <c r="Z67" s="18"/>
      <c r="AA67" s="18">
        <f>'[1]2 Stmt. of Operations'!AA45</f>
        <v>125710</v>
      </c>
      <c r="AB67" s="18"/>
      <c r="AC67" s="18">
        <f>'[1]2 Stmt. of Operations'!AC45</f>
        <v>125170</v>
      </c>
      <c r="AD67" s="18"/>
      <c r="AE67" s="18">
        <f>'[1]2 Stmt. of Operations'!AE45</f>
        <v>121196</v>
      </c>
      <c r="AF67" s="18"/>
    </row>
    <row r="68" spans="1:32" ht="25.5" x14ac:dyDescent="0.2">
      <c r="A68" s="50" t="s">
        <v>121</v>
      </c>
      <c r="B68" s="51"/>
      <c r="C68" s="136">
        <f>C64/C66</f>
        <v>-0.18446548708472921</v>
      </c>
      <c r="D68" s="136"/>
      <c r="E68" s="136">
        <f t="shared" ref="E68:AE68" si="59">E64/E66</f>
        <v>-6.2798951474151682E-2</v>
      </c>
      <c r="F68" s="136"/>
      <c r="G68" s="136">
        <f t="shared" si="59"/>
        <v>-9.2182348292869018E-2</v>
      </c>
      <c r="H68" s="136"/>
      <c r="I68" s="136">
        <f t="shared" si="59"/>
        <v>4.6502740881298757E-2</v>
      </c>
      <c r="J68" s="136"/>
      <c r="K68" s="136">
        <f t="shared" si="59"/>
        <v>-4.7665427070420874E-2</v>
      </c>
      <c r="L68" s="136"/>
      <c r="M68" s="136">
        <f t="shared" si="59"/>
        <v>-0.1164536609011267</v>
      </c>
      <c r="N68" s="136"/>
      <c r="O68" s="136">
        <f t="shared" si="59"/>
        <v>4.1628379695374937E-3</v>
      </c>
      <c r="P68" s="136"/>
      <c r="Q68" s="136">
        <f t="shared" si="59"/>
        <v>-0.18884254513299267</v>
      </c>
      <c r="R68" s="136"/>
      <c r="S68" s="136">
        <f t="shared" si="59"/>
        <v>2.8801026689448824E-3</v>
      </c>
      <c r="T68" s="136"/>
      <c r="U68" s="136">
        <f t="shared" si="59"/>
        <v>-4.24872427853712E-2</v>
      </c>
      <c r="V68" s="136"/>
      <c r="W68" s="136">
        <f t="shared" si="59"/>
        <v>-6.4260214200713997E-2</v>
      </c>
      <c r="X68" s="136"/>
      <c r="Y68" s="136">
        <f t="shared" si="59"/>
        <v>-8.8068227532383941E-2</v>
      </c>
      <c r="Z68" s="136"/>
      <c r="AA68" s="136">
        <f t="shared" si="59"/>
        <v>-0.19294407763901042</v>
      </c>
      <c r="AB68" s="136"/>
      <c r="AC68" s="136">
        <f t="shared" si="59"/>
        <v>-0.15216106095709836</v>
      </c>
      <c r="AD68" s="136"/>
      <c r="AE68" s="136">
        <f t="shared" si="59"/>
        <v>-3.6898907554704777E-2</v>
      </c>
      <c r="AF68" s="136"/>
    </row>
    <row r="69" spans="1:32" ht="25.5" x14ac:dyDescent="0.2">
      <c r="A69" s="50" t="s">
        <v>122</v>
      </c>
      <c r="B69" s="51"/>
      <c r="C69" s="136">
        <f>C64/C67</f>
        <v>-0.18446573994240073</v>
      </c>
      <c r="D69" s="136"/>
      <c r="E69" s="136">
        <f t="shared" ref="E69:AE69" si="60">E64/E67</f>
        <v>-6.2798951474151682E-2</v>
      </c>
      <c r="F69" s="136"/>
      <c r="G69" s="136">
        <f t="shared" si="60"/>
        <v>-9.2182348292869018E-2</v>
      </c>
      <c r="H69" s="136"/>
      <c r="I69" s="136">
        <f t="shared" si="60"/>
        <v>4.6502740881298757E-2</v>
      </c>
      <c r="J69" s="136"/>
      <c r="K69" s="136">
        <f t="shared" si="60"/>
        <v>-4.7665427070420874E-2</v>
      </c>
      <c r="L69" s="136"/>
      <c r="M69" s="136">
        <f t="shared" si="60"/>
        <v>-0.1164536609011267</v>
      </c>
      <c r="N69" s="136"/>
      <c r="O69" s="136">
        <f t="shared" si="60"/>
        <v>4.1628379695374937E-3</v>
      </c>
      <c r="P69" s="136"/>
      <c r="Q69" s="136">
        <f t="shared" si="60"/>
        <v>-0.18884254513299267</v>
      </c>
      <c r="R69" s="136"/>
      <c r="S69" s="136">
        <f t="shared" si="60"/>
        <v>2.8801026689448824E-3</v>
      </c>
      <c r="T69" s="136"/>
      <c r="U69" s="136">
        <f t="shared" si="60"/>
        <v>-4.24872427853712E-2</v>
      </c>
      <c r="V69" s="136"/>
      <c r="W69" s="136">
        <f t="shared" si="60"/>
        <v>-6.4260214200713997E-2</v>
      </c>
      <c r="X69" s="136"/>
      <c r="Y69" s="136">
        <f t="shared" si="60"/>
        <v>-8.8068227532383941E-2</v>
      </c>
      <c r="Z69" s="136"/>
      <c r="AA69" s="136">
        <f t="shared" si="60"/>
        <v>-0.19294407763901042</v>
      </c>
      <c r="AB69" s="136"/>
      <c r="AC69" s="136">
        <f t="shared" si="60"/>
        <v>-0.15216106095709836</v>
      </c>
      <c r="AD69" s="136"/>
      <c r="AE69" s="136">
        <f t="shared" si="60"/>
        <v>-3.6898907554704777E-2</v>
      </c>
      <c r="AF69" s="136"/>
    </row>
    <row r="70" spans="1:32" x14ac:dyDescent="0.2">
      <c r="C70" s="18"/>
      <c r="D70" s="18"/>
      <c r="E70" s="18"/>
      <c r="G70" s="18"/>
      <c r="H70" s="18"/>
      <c r="I70" s="18"/>
      <c r="J70" s="18"/>
      <c r="K70" s="18"/>
      <c r="L70" s="18"/>
      <c r="M70" s="18"/>
      <c r="N70" s="18"/>
      <c r="O70" s="18"/>
      <c r="Q70" s="18"/>
      <c r="R70" s="18"/>
      <c r="S70" s="18"/>
      <c r="U70" s="18"/>
      <c r="V70" s="18"/>
      <c r="W70" s="18"/>
      <c r="X70" s="18"/>
      <c r="Y70" s="18"/>
      <c r="Z70" s="18"/>
      <c r="AA70" s="18"/>
      <c r="AB70" s="18"/>
      <c r="AC70" s="18"/>
      <c r="AE70" s="18"/>
      <c r="AF70" s="18"/>
    </row>
    <row r="71" spans="1:32" x14ac:dyDescent="0.2">
      <c r="C71" s="18"/>
      <c r="D71" s="18"/>
      <c r="E71" s="18"/>
      <c r="G71" s="18"/>
      <c r="H71" s="18"/>
      <c r="I71" s="18"/>
      <c r="J71" s="18"/>
      <c r="K71" s="18"/>
      <c r="L71" s="18"/>
      <c r="M71" s="18"/>
      <c r="N71" s="18"/>
      <c r="O71" s="18"/>
      <c r="Q71" s="18"/>
      <c r="R71" s="18"/>
      <c r="S71" s="18"/>
      <c r="U71" s="18"/>
      <c r="V71" s="18"/>
      <c r="W71" s="18"/>
      <c r="X71" s="18"/>
      <c r="Y71" s="18"/>
      <c r="Z71" s="18"/>
      <c r="AA71" s="18"/>
      <c r="AB71" s="18"/>
      <c r="AC71" s="18"/>
      <c r="AE71" s="18"/>
      <c r="AF71" s="18"/>
    </row>
    <row r="72" spans="1:32" x14ac:dyDescent="0.2">
      <c r="C72" s="18"/>
      <c r="D72" s="18"/>
      <c r="E72" s="18"/>
      <c r="G72" s="18"/>
      <c r="H72" s="18"/>
      <c r="I72" s="18"/>
      <c r="J72" s="18"/>
      <c r="K72" s="18"/>
      <c r="L72" s="18"/>
      <c r="M72" s="18"/>
      <c r="N72" s="18"/>
      <c r="O72" s="18"/>
      <c r="Q72" s="18"/>
      <c r="R72" s="18"/>
      <c r="S72" s="18"/>
      <c r="U72" s="18"/>
      <c r="V72" s="18"/>
      <c r="W72" s="18"/>
      <c r="X72" s="18"/>
      <c r="Y72" s="18"/>
      <c r="Z72" s="18"/>
      <c r="AA72" s="18"/>
      <c r="AB72" s="18"/>
      <c r="AC72" s="18"/>
      <c r="AE72" s="18"/>
      <c r="AF72" s="18"/>
    </row>
    <row r="73" spans="1:32" x14ac:dyDescent="0.2">
      <c r="C73" s="23"/>
      <c r="E73" s="23"/>
      <c r="G73" s="23"/>
      <c r="M73" s="23"/>
      <c r="O73" s="23"/>
      <c r="Q73" s="23"/>
      <c r="S73" s="23"/>
      <c r="U73" s="23"/>
      <c r="AA73" s="23"/>
      <c r="AC73" s="23"/>
      <c r="AE73" s="23"/>
      <c r="AF73" s="23"/>
    </row>
    <row r="75" spans="1:32" x14ac:dyDescent="0.2">
      <c r="C75" s="23"/>
      <c r="E75" s="23"/>
      <c r="G75" s="23"/>
      <c r="M75" s="23"/>
      <c r="O75" s="23"/>
      <c r="Q75" s="23"/>
      <c r="S75" s="23"/>
      <c r="U75" s="23"/>
      <c r="AA75" s="23"/>
      <c r="AC75" s="23"/>
      <c r="AE75" s="23"/>
      <c r="AF75" s="23"/>
    </row>
    <row r="76" spans="1:32" x14ac:dyDescent="0.2">
      <c r="C76" s="23"/>
      <c r="E76" s="23"/>
      <c r="G76" s="23"/>
      <c r="M76" s="23"/>
      <c r="O76" s="23"/>
      <c r="Q76" s="23"/>
      <c r="S76" s="23"/>
      <c r="U76" s="23"/>
      <c r="AA76" s="23"/>
      <c r="AC76" s="23"/>
      <c r="AE76" s="23"/>
      <c r="AF76" s="23"/>
    </row>
    <row r="78" spans="1:32" x14ac:dyDescent="0.2">
      <c r="C78" s="21"/>
      <c r="D78" s="21"/>
      <c r="E78" s="21"/>
      <c r="G78" s="21"/>
      <c r="H78" s="21"/>
      <c r="I78" s="21"/>
      <c r="J78" s="21"/>
      <c r="K78" s="21"/>
      <c r="L78" s="21"/>
      <c r="M78" s="21"/>
      <c r="N78" s="21"/>
      <c r="O78" s="21"/>
      <c r="Q78" s="21"/>
      <c r="R78" s="21"/>
      <c r="S78" s="21"/>
      <c r="U78" s="21"/>
      <c r="V78" s="21"/>
      <c r="W78" s="21"/>
      <c r="X78" s="21"/>
      <c r="Y78" s="21"/>
      <c r="Z78" s="21"/>
      <c r="AA78" s="21"/>
      <c r="AB78" s="21"/>
      <c r="AC78" s="21"/>
      <c r="AE78" s="21"/>
      <c r="AF78" s="21"/>
    </row>
    <row r="79" spans="1:32" x14ac:dyDescent="0.2">
      <c r="C79" s="21"/>
      <c r="D79" s="21"/>
      <c r="E79" s="137"/>
      <c r="G79" s="137"/>
      <c r="H79" s="21"/>
      <c r="I79" s="137"/>
      <c r="J79" s="21"/>
      <c r="K79" s="137"/>
      <c r="L79" s="137"/>
      <c r="M79" s="137"/>
      <c r="N79" s="137"/>
      <c r="O79" s="137"/>
      <c r="Q79" s="21"/>
      <c r="R79" s="137"/>
      <c r="S79" s="137"/>
      <c r="U79" s="137"/>
      <c r="V79" s="137"/>
      <c r="W79" s="137"/>
      <c r="X79" s="137"/>
      <c r="Y79" s="137"/>
      <c r="Z79" s="137"/>
      <c r="AA79" s="137"/>
      <c r="AB79" s="137"/>
      <c r="AC79" s="137"/>
      <c r="AE79" s="21"/>
      <c r="AF79" s="21"/>
    </row>
    <row r="81" spans="1:32" x14ac:dyDescent="0.2">
      <c r="C81" s="23"/>
      <c r="E81" s="23"/>
      <c r="G81" s="23"/>
      <c r="Q81" s="23"/>
      <c r="S81" s="23"/>
      <c r="U81" s="23"/>
      <c r="AE81" s="23"/>
      <c r="AF81" s="23"/>
    </row>
    <row r="82" spans="1:32" x14ac:dyDescent="0.2">
      <c r="C82" s="23"/>
      <c r="E82" s="23"/>
      <c r="G82" s="23"/>
      <c r="M82" s="23"/>
      <c r="O82" s="23"/>
      <c r="Q82" s="23"/>
      <c r="S82" s="23"/>
      <c r="U82" s="23"/>
      <c r="AA82" s="23"/>
      <c r="AC82" s="23"/>
      <c r="AE82" s="23"/>
      <c r="AF82" s="23"/>
    </row>
    <row r="83" spans="1:32" x14ac:dyDescent="0.2">
      <c r="C83" s="23"/>
      <c r="E83" s="23"/>
      <c r="G83" s="23"/>
      <c r="M83" s="23"/>
      <c r="O83" s="23"/>
      <c r="Q83" s="23"/>
      <c r="S83" s="23"/>
      <c r="U83" s="23"/>
      <c r="AA83" s="23"/>
      <c r="AC83" s="23"/>
      <c r="AE83" s="23"/>
      <c r="AF83" s="23"/>
    </row>
    <row r="84" spans="1:32" x14ac:dyDescent="0.2">
      <c r="C84" s="23"/>
      <c r="E84" s="23"/>
      <c r="G84" s="23"/>
      <c r="M84" s="23"/>
      <c r="O84" s="23"/>
      <c r="Q84" s="23"/>
      <c r="S84" s="23"/>
      <c r="U84" s="23"/>
      <c r="AA84" s="23"/>
      <c r="AC84" s="23"/>
      <c r="AE84" s="23"/>
      <c r="AF84" s="23"/>
    </row>
    <row r="85" spans="1:32" x14ac:dyDescent="0.2">
      <c r="C85" s="23"/>
      <c r="E85" s="23"/>
      <c r="G85" s="23"/>
      <c r="M85" s="23"/>
      <c r="O85" s="23"/>
      <c r="Q85" s="23"/>
      <c r="S85" s="23"/>
      <c r="U85" s="23"/>
      <c r="AA85" s="23"/>
      <c r="AC85" s="23"/>
      <c r="AE85" s="23"/>
      <c r="AF85" s="23"/>
    </row>
    <row r="86" spans="1:32" x14ac:dyDescent="0.2">
      <c r="C86" s="23"/>
      <c r="E86" s="23"/>
      <c r="G86" s="23"/>
      <c r="M86" s="23"/>
      <c r="O86" s="23"/>
      <c r="Q86" s="23"/>
      <c r="S86" s="23"/>
      <c r="U86" s="23"/>
      <c r="AA86" s="23"/>
      <c r="AC86" s="23"/>
      <c r="AE86" s="23"/>
      <c r="AF86" s="23"/>
    </row>
    <row r="87" spans="1:32" x14ac:dyDescent="0.2">
      <c r="C87" s="23"/>
      <c r="E87" s="23"/>
      <c r="G87" s="23"/>
      <c r="M87" s="23"/>
      <c r="O87" s="23"/>
      <c r="Q87" s="23"/>
      <c r="S87" s="23"/>
      <c r="U87" s="23"/>
      <c r="AA87" s="23"/>
      <c r="AC87" s="23"/>
      <c r="AE87" s="23"/>
      <c r="AF87" s="23"/>
    </row>
    <row r="88" spans="1:32" x14ac:dyDescent="0.2">
      <c r="C88" s="12"/>
      <c r="E88" s="12"/>
      <c r="G88" s="12"/>
      <c r="M88" s="12"/>
      <c r="O88" s="12"/>
      <c r="Q88" s="12"/>
      <c r="S88" s="12"/>
      <c r="U88" s="12"/>
      <c r="AA88" s="12"/>
      <c r="AC88" s="12"/>
      <c r="AE88" s="12"/>
      <c r="AF88" s="12"/>
    </row>
    <row r="89" spans="1:32" x14ac:dyDescent="0.2">
      <c r="C89" s="12"/>
      <c r="E89" s="12"/>
      <c r="G89" s="12"/>
      <c r="M89" s="12"/>
      <c r="O89" s="12"/>
      <c r="Q89" s="12"/>
      <c r="S89" s="12"/>
      <c r="U89" s="12"/>
      <c r="AA89" s="12"/>
      <c r="AC89" s="12"/>
      <c r="AE89" s="12"/>
      <c r="AF89" s="12"/>
    </row>
    <row r="90" spans="1:32" x14ac:dyDescent="0.2">
      <c r="C90" s="12"/>
      <c r="E90" s="12"/>
      <c r="G90" s="12"/>
      <c r="M90" s="12"/>
      <c r="O90" s="12"/>
      <c r="Q90" s="12"/>
      <c r="S90" s="12"/>
      <c r="U90" s="12"/>
      <c r="AA90" s="12"/>
      <c r="AC90" s="12"/>
      <c r="AE90" s="12"/>
      <c r="AF90" s="12"/>
    </row>
    <row r="91" spans="1:32" x14ac:dyDescent="0.2">
      <c r="C91" s="23"/>
      <c r="E91" s="23"/>
      <c r="G91" s="23"/>
      <c r="M91" s="23"/>
      <c r="O91" s="23"/>
      <c r="Q91" s="23"/>
      <c r="S91" s="23"/>
      <c r="U91" s="23"/>
      <c r="AA91" s="23"/>
      <c r="AC91" s="23"/>
      <c r="AE91" s="23"/>
      <c r="AF91" s="23"/>
    </row>
    <row r="92" spans="1:32" x14ac:dyDescent="0.2">
      <c r="C92" s="23"/>
      <c r="E92" s="23"/>
      <c r="G92" s="23"/>
      <c r="M92" s="23"/>
      <c r="O92" s="23"/>
      <c r="Q92" s="23"/>
      <c r="S92" s="23"/>
      <c r="U92" s="23"/>
      <c r="AA92" s="23"/>
      <c r="AC92" s="23"/>
      <c r="AE92" s="23"/>
      <c r="AF92" s="23"/>
    </row>
    <row r="93" spans="1:32" x14ac:dyDescent="0.2">
      <c r="C93" s="23"/>
      <c r="E93" s="23"/>
      <c r="G93" s="23"/>
      <c r="M93" s="23"/>
      <c r="O93" s="23"/>
      <c r="Q93" s="23"/>
      <c r="S93" s="23"/>
      <c r="U93" s="23"/>
      <c r="AA93" s="23"/>
      <c r="AC93" s="23"/>
      <c r="AE93" s="23"/>
      <c r="AF93" s="23"/>
    </row>
    <row r="94" spans="1:32" s="17" customFormat="1" x14ac:dyDescent="0.2">
      <c r="A94" s="28"/>
      <c r="C94" s="26"/>
      <c r="E94" s="26"/>
      <c r="G94" s="26"/>
      <c r="M94" s="26"/>
      <c r="O94" s="26"/>
      <c r="Q94" s="26"/>
      <c r="S94" s="26"/>
      <c r="U94" s="26"/>
      <c r="AA94" s="26"/>
      <c r="AC94" s="26"/>
      <c r="AE94" s="26"/>
      <c r="AF94" s="26"/>
    </row>
    <row r="97" spans="3:32" x14ac:dyDescent="0.2">
      <c r="C97" s="23"/>
      <c r="E97" s="23"/>
      <c r="G97" s="23"/>
      <c r="M97" s="23"/>
      <c r="O97" s="23"/>
      <c r="Q97" s="23"/>
      <c r="S97" s="23"/>
      <c r="U97" s="23"/>
      <c r="AA97" s="23"/>
      <c r="AC97" s="23"/>
      <c r="AE97" s="23"/>
      <c r="AF97" s="23"/>
    </row>
    <row r="99" spans="3:32" x14ac:dyDescent="0.2">
      <c r="C99" s="23"/>
      <c r="E99" s="23"/>
      <c r="G99" s="23"/>
      <c r="M99" s="23"/>
      <c r="O99" s="23"/>
      <c r="Q99" s="23"/>
      <c r="S99" s="23"/>
      <c r="U99" s="23"/>
      <c r="AA99" s="23"/>
      <c r="AC99" s="23"/>
      <c r="AE99" s="23"/>
      <c r="AF99" s="23"/>
    </row>
    <row r="100" spans="3:32" x14ac:dyDescent="0.2">
      <c r="C100" s="27"/>
      <c r="E100" s="27"/>
      <c r="G100" s="27"/>
      <c r="M100" s="27"/>
      <c r="O100" s="27"/>
      <c r="Q100" s="27"/>
      <c r="S100" s="27"/>
      <c r="U100" s="27"/>
      <c r="AA100" s="27"/>
      <c r="AC100" s="27"/>
      <c r="AE100" s="27"/>
      <c r="AF100" s="27"/>
    </row>
  </sheetData>
  <mergeCells count="6">
    <mergeCell ref="E6:K6"/>
    <mergeCell ref="S6:Y6"/>
    <mergeCell ref="A1:AE1"/>
    <mergeCell ref="A2:AE2"/>
    <mergeCell ref="A3:AE3"/>
    <mergeCell ref="A4:AE4"/>
  </mergeCells>
  <pageMargins left="0.7" right="0.7" top="0.75" bottom="0.75" header="0.3" footer="0.3"/>
  <pageSetup scale="4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D43A5-C7A5-4248-AEE7-C4FF37D1B8DF}">
  <sheetPr>
    <pageSetUpPr fitToPage="1"/>
  </sheetPr>
  <dimension ref="A1:AD31"/>
  <sheetViews>
    <sheetView showGridLines="0" workbookViewId="0">
      <selection activeCell="E29" sqref="E29"/>
    </sheetView>
  </sheetViews>
  <sheetFormatPr defaultRowHeight="12.75" x14ac:dyDescent="0.2"/>
  <cols>
    <col min="1" max="1" width="32.140625" bestFit="1" customWidth="1"/>
    <col min="2" max="2" width="16.7109375" customWidth="1"/>
    <col min="3" max="3" width="0.7109375" customWidth="1"/>
    <col min="4" max="4" width="16.7109375" customWidth="1"/>
    <col min="5" max="5" width="0.7109375" customWidth="1"/>
    <col min="6" max="6" width="16.7109375" customWidth="1"/>
    <col min="7" max="7" width="0.7109375" customWidth="1"/>
    <col min="8" max="8" width="16.7109375" customWidth="1"/>
    <col min="9" max="9" width="0.7109375" customWidth="1"/>
    <col min="10" max="10" width="16.7109375" customWidth="1"/>
    <col min="11" max="11" width="0.7109375" customWidth="1"/>
    <col min="12" max="12" width="16.7109375" customWidth="1"/>
    <col min="13" max="13" width="0.7109375" customWidth="1"/>
    <col min="14" max="14" width="16.7109375" customWidth="1"/>
    <col min="15" max="15" width="0.7109375" customWidth="1"/>
    <col min="16" max="16" width="16.7109375" customWidth="1"/>
    <col min="17" max="17" width="0.7109375" customWidth="1"/>
    <col min="18" max="18" width="16.7109375" customWidth="1"/>
    <col min="19" max="19" width="0.7109375" customWidth="1"/>
    <col min="20" max="20" width="16.7109375" customWidth="1"/>
    <col min="21" max="21" width="0.7109375" customWidth="1"/>
    <col min="22" max="22" width="16.7109375" customWidth="1"/>
    <col min="23" max="23" width="0.7109375" customWidth="1"/>
    <col min="24" max="24" width="16.7109375" customWidth="1"/>
    <col min="25" max="25" width="0.7109375" customWidth="1"/>
    <col min="26" max="26" width="16.7109375" customWidth="1"/>
    <col min="27" max="27" width="0.7109375" customWidth="1"/>
    <col min="28" max="28" width="16.7109375" customWidth="1"/>
    <col min="29" max="29" width="0.7109375" customWidth="1"/>
    <col min="30" max="30" width="16.7109375" customWidth="1"/>
  </cols>
  <sheetData>
    <row r="1" spans="1:30" s="7" customFormat="1" ht="12.6" customHeight="1" x14ac:dyDescent="0.2">
      <c r="A1" s="146" t="s">
        <v>157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row>
    <row r="2" spans="1:30" s="7" customFormat="1" ht="12.6" customHeight="1" x14ac:dyDescent="0.2">
      <c r="A2" s="146" t="s">
        <v>108</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row>
    <row r="3" spans="1:30" s="7" customFormat="1" ht="12.6" customHeight="1" x14ac:dyDescent="0.2">
      <c r="A3" s="146" t="s">
        <v>20</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row>
    <row r="4" spans="1:30" s="7" customFormat="1" ht="12.6" customHeight="1" x14ac:dyDescent="0.2">
      <c r="A4" s="146" t="s">
        <v>10</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6" spans="1:30" ht="25.5" x14ac:dyDescent="0.2">
      <c r="B6" s="65" t="s">
        <v>83</v>
      </c>
      <c r="C6" s="67"/>
      <c r="D6" s="148" t="s">
        <v>19</v>
      </c>
      <c r="E6" s="148"/>
      <c r="F6" s="148"/>
      <c r="G6" s="148"/>
      <c r="H6" s="148"/>
      <c r="I6" s="148"/>
      <c r="J6" s="148"/>
      <c r="K6" s="68"/>
      <c r="L6" s="65" t="s">
        <v>137</v>
      </c>
      <c r="M6" s="67"/>
      <c r="N6" s="65" t="s">
        <v>138</v>
      </c>
      <c r="O6" s="68"/>
      <c r="P6" s="65" t="s">
        <v>83</v>
      </c>
      <c r="Q6" s="67"/>
      <c r="R6" s="148" t="s">
        <v>19</v>
      </c>
      <c r="S6" s="148"/>
      <c r="T6" s="148"/>
      <c r="U6" s="148"/>
      <c r="V6" s="148"/>
      <c r="W6" s="148"/>
      <c r="X6" s="148"/>
      <c r="Y6" s="68"/>
      <c r="Z6" s="65" t="s">
        <v>137</v>
      </c>
      <c r="AA6" s="67"/>
      <c r="AB6" s="65" t="s">
        <v>138</v>
      </c>
      <c r="AC6" s="68"/>
      <c r="AD6" s="65" t="s">
        <v>83</v>
      </c>
    </row>
    <row r="7" spans="1:30" ht="12.6" customHeight="1" x14ac:dyDescent="0.2"/>
    <row r="8" spans="1:30" ht="12.6" customHeight="1" x14ac:dyDescent="0.2">
      <c r="B8" s="4" t="s">
        <v>82</v>
      </c>
      <c r="D8" s="4" t="s">
        <v>82</v>
      </c>
      <c r="F8" s="4" t="s">
        <v>78</v>
      </c>
      <c r="H8" s="14" t="s">
        <v>109</v>
      </c>
      <c r="J8" s="14" t="s">
        <v>110</v>
      </c>
      <c r="L8" s="14" t="s">
        <v>78</v>
      </c>
      <c r="M8" s="14"/>
      <c r="N8" s="14" t="s">
        <v>109</v>
      </c>
      <c r="P8" s="4" t="s">
        <v>82</v>
      </c>
      <c r="R8" s="4" t="s">
        <v>82</v>
      </c>
      <c r="T8" s="4" t="s">
        <v>78</v>
      </c>
      <c r="V8" s="14" t="s">
        <v>109</v>
      </c>
      <c r="X8" s="14" t="s">
        <v>110</v>
      </c>
      <c r="Z8" s="14" t="s">
        <v>78</v>
      </c>
      <c r="AA8" s="14"/>
      <c r="AB8" s="14" t="s">
        <v>109</v>
      </c>
      <c r="AD8" s="4" t="s">
        <v>82</v>
      </c>
    </row>
    <row r="9" spans="1:30" ht="12.6" customHeight="1" x14ac:dyDescent="0.2">
      <c r="B9" s="11">
        <v>2022</v>
      </c>
      <c r="D9" s="11">
        <v>2022</v>
      </c>
      <c r="F9" s="11">
        <v>2022</v>
      </c>
      <c r="H9" s="33">
        <v>2022</v>
      </c>
      <c r="J9" s="33">
        <v>2022</v>
      </c>
      <c r="L9" s="11">
        <v>2022</v>
      </c>
      <c r="N9" s="11">
        <v>2022</v>
      </c>
      <c r="P9" s="11">
        <v>2021</v>
      </c>
      <c r="R9" s="11">
        <v>2021</v>
      </c>
      <c r="T9" s="11">
        <v>2021</v>
      </c>
      <c r="V9" s="11">
        <v>2021</v>
      </c>
      <c r="X9" s="11">
        <v>2021</v>
      </c>
      <c r="Z9" s="11">
        <v>2021</v>
      </c>
      <c r="AB9" s="11">
        <v>2021</v>
      </c>
      <c r="AD9" s="11">
        <v>2020</v>
      </c>
    </row>
    <row r="10" spans="1:30" ht="12.6" customHeight="1" x14ac:dyDescent="0.2"/>
    <row r="11" spans="1:30" ht="12.6" customHeight="1" x14ac:dyDescent="0.2">
      <c r="A11" s="60" t="s">
        <v>90</v>
      </c>
      <c r="B11" s="138">
        <f>'[1]7 GAAP to Non GAAP Fin Measures'!C11</f>
        <v>107540</v>
      </c>
      <c r="C11" s="139"/>
      <c r="D11" s="138">
        <f>'[1]7 GAAP to Non GAAP Fin Measures'!E11</f>
        <v>39856</v>
      </c>
      <c r="E11" s="139"/>
      <c r="F11" s="138">
        <f>'[1]7 GAAP to Non GAAP Fin Measures'!G11</f>
        <v>32789</v>
      </c>
      <c r="G11" s="139"/>
      <c r="H11" s="139">
        <f>'[1]7 GAAP to Non GAAP Fin Measures'!I11</f>
        <v>18077</v>
      </c>
      <c r="I11" s="139"/>
      <c r="J11" s="139">
        <f>'[1]7 GAAP to Non GAAP Fin Measures'!K11</f>
        <v>16818</v>
      </c>
      <c r="K11" s="139"/>
      <c r="L11" s="138">
        <f>'[1]7 GAAP to Non GAAP Fin Measures'!M11</f>
        <v>67684</v>
      </c>
      <c r="M11" s="139"/>
      <c r="N11" s="138">
        <f>'[1]7 GAAP to Non GAAP Fin Measures'!O11</f>
        <v>34895</v>
      </c>
      <c r="P11" s="138">
        <f>'[1]7 GAAP to Non GAAP Fin Measures'!Q11</f>
        <v>54322</v>
      </c>
      <c r="Q11" s="139"/>
      <c r="R11" s="138">
        <f>'[1]7 GAAP to Non GAAP Fin Measures'!S11</f>
        <v>20426</v>
      </c>
      <c r="S11" s="139"/>
      <c r="T11" s="138">
        <f>'[1]7 GAAP to Non GAAP Fin Measures'!U11</f>
        <v>11986</v>
      </c>
      <c r="U11" s="139"/>
      <c r="V11" s="139">
        <f>'[1]7 GAAP to Non GAAP Fin Measures'!W11</f>
        <v>9377</v>
      </c>
      <c r="W11" s="139"/>
      <c r="X11" s="139">
        <f>'[1]7 GAAP to Non GAAP Fin Measures'!Y11</f>
        <v>12534</v>
      </c>
      <c r="Y11" s="139"/>
      <c r="Z11" s="138">
        <f>'[1]7 GAAP to Non GAAP Fin Measures'!AA11</f>
        <v>33896</v>
      </c>
      <c r="AA11" s="139"/>
      <c r="AB11" s="138">
        <f>'[1]7 GAAP to Non GAAP Fin Measures'!AC11</f>
        <v>21910</v>
      </c>
      <c r="AD11" s="138">
        <f>'[1]7 GAAP to Non GAAP Fin Measures'!AE11</f>
        <v>80277</v>
      </c>
    </row>
    <row r="12" spans="1:30" ht="12.6" customHeight="1" x14ac:dyDescent="0.2">
      <c r="A12" s="25" t="s">
        <v>91</v>
      </c>
      <c r="B12" s="139">
        <f>'[1]7 GAAP to Non GAAP Fin Measures'!C12</f>
        <v>2443</v>
      </c>
      <c r="C12" s="139"/>
      <c r="D12" s="139">
        <f>'[1]7 GAAP to Non GAAP Fin Measures'!E12</f>
        <v>854</v>
      </c>
      <c r="E12" s="139"/>
      <c r="F12" s="139">
        <f>'[1]7 GAAP to Non GAAP Fin Measures'!G12</f>
        <v>855</v>
      </c>
      <c r="G12" s="139"/>
      <c r="H12" s="139">
        <f>'[1]7 GAAP to Non GAAP Fin Measures'!I12</f>
        <v>326</v>
      </c>
      <c r="I12" s="139"/>
      <c r="J12" s="139">
        <f>'[1]7 GAAP to Non GAAP Fin Measures'!K12</f>
        <v>408</v>
      </c>
      <c r="K12" s="139"/>
      <c r="L12" s="139">
        <f>'[1]7 GAAP to Non GAAP Fin Measures'!M12</f>
        <v>1589</v>
      </c>
      <c r="M12" s="139"/>
      <c r="N12" s="139">
        <f>'[1]7 GAAP to Non GAAP Fin Measures'!O12</f>
        <v>734</v>
      </c>
      <c r="P12" s="139">
        <f>'[1]7 GAAP to Non GAAP Fin Measures'!Q12</f>
        <v>1385</v>
      </c>
      <c r="Q12" s="139"/>
      <c r="R12" s="139">
        <f>'[1]7 GAAP to Non GAAP Fin Measures'!S12</f>
        <v>243</v>
      </c>
      <c r="S12" s="139"/>
      <c r="T12" s="139">
        <f>'[1]7 GAAP to Non GAAP Fin Measures'!U12</f>
        <v>438</v>
      </c>
      <c r="U12" s="139"/>
      <c r="V12" s="139">
        <f>'[1]7 GAAP to Non GAAP Fin Measures'!W12</f>
        <v>458</v>
      </c>
      <c r="W12" s="139"/>
      <c r="X12" s="139">
        <f>'[1]7 GAAP to Non GAAP Fin Measures'!Y12</f>
        <v>246</v>
      </c>
      <c r="Y12" s="139"/>
      <c r="Z12" s="139">
        <f>'[1]7 GAAP to Non GAAP Fin Measures'!AA12</f>
        <v>1142</v>
      </c>
      <c r="AA12" s="139"/>
      <c r="AB12" s="139">
        <f>'[1]7 GAAP to Non GAAP Fin Measures'!AC12</f>
        <v>704</v>
      </c>
      <c r="AD12" s="139">
        <f>'[1]7 GAAP to Non GAAP Fin Measures'!AE12</f>
        <v>1998</v>
      </c>
    </row>
    <row r="13" spans="1:30" ht="12.6" customHeight="1" x14ac:dyDescent="0.2">
      <c r="A13" s="25" t="s">
        <v>92</v>
      </c>
      <c r="B13" s="139">
        <f>'[1]7 GAAP to Non GAAP Fin Measures'!C13</f>
        <v>1885</v>
      </c>
      <c r="C13" s="139"/>
      <c r="D13" s="139">
        <f>'[1]7 GAAP to Non GAAP Fin Measures'!E13</f>
        <v>709</v>
      </c>
      <c r="E13" s="139"/>
      <c r="F13" s="139">
        <f>'[1]7 GAAP to Non GAAP Fin Measures'!G13</f>
        <v>1106</v>
      </c>
      <c r="G13" s="139"/>
      <c r="H13" s="139">
        <f>'[1]7 GAAP to Non GAAP Fin Measures'!I13</f>
        <v>70</v>
      </c>
      <c r="I13" s="139"/>
      <c r="J13" s="139">
        <f>'[1]7 GAAP to Non GAAP Fin Measures'!K13</f>
        <v>0</v>
      </c>
      <c r="K13" s="139"/>
      <c r="L13" s="139">
        <f>'[1]7 GAAP to Non GAAP Fin Measures'!M13</f>
        <v>1176</v>
      </c>
      <c r="M13" s="139"/>
      <c r="N13" s="139">
        <f>'[1]7 GAAP to Non GAAP Fin Measures'!O13</f>
        <v>70</v>
      </c>
      <c r="P13" s="139">
        <f>'[1]7 GAAP to Non GAAP Fin Measures'!Q13</f>
        <v>0</v>
      </c>
      <c r="Q13" s="139"/>
      <c r="R13" s="139">
        <f>'[1]7 GAAP to Non GAAP Fin Measures'!S13</f>
        <v>0</v>
      </c>
      <c r="S13" s="139"/>
      <c r="T13" s="139">
        <f>'[1]7 GAAP to Non GAAP Fin Measures'!U13</f>
        <v>0</v>
      </c>
      <c r="U13" s="139"/>
      <c r="V13" s="139">
        <f>'[1]7 GAAP to Non GAAP Fin Measures'!W13</f>
        <v>0</v>
      </c>
      <c r="W13" s="139"/>
      <c r="X13" s="139">
        <f>'[1]7 GAAP to Non GAAP Fin Measures'!Y13</f>
        <v>0</v>
      </c>
      <c r="Y13" s="139"/>
      <c r="Z13" s="139">
        <f>'[1]7 GAAP to Non GAAP Fin Measures'!AA13</f>
        <v>0</v>
      </c>
      <c r="AA13" s="139"/>
      <c r="AB13" s="139">
        <f>'[1]7 GAAP to Non GAAP Fin Measures'!AC13</f>
        <v>0</v>
      </c>
      <c r="AD13" s="139">
        <f>'[1]7 GAAP to Non GAAP Fin Measures'!AE13</f>
        <v>0</v>
      </c>
    </row>
    <row r="14" spans="1:30" ht="12.6" customHeight="1" thickBot="1" x14ac:dyDescent="0.25">
      <c r="A14" s="60" t="s">
        <v>94</v>
      </c>
      <c r="B14" s="140">
        <f>SUM(B11:B13)</f>
        <v>111868</v>
      </c>
      <c r="C14" s="139"/>
      <c r="D14" s="140">
        <f>SUM(D11:D13)</f>
        <v>41419</v>
      </c>
      <c r="E14" s="139"/>
      <c r="F14" s="140">
        <f>SUM(F11:F13)</f>
        <v>34750</v>
      </c>
      <c r="G14" s="139"/>
      <c r="H14" s="140">
        <f>SUM(H11:H13)</f>
        <v>18473</v>
      </c>
      <c r="I14" s="139"/>
      <c r="J14" s="140">
        <f>SUM(J11:J13)</f>
        <v>17226</v>
      </c>
      <c r="K14" s="139"/>
      <c r="L14" s="140">
        <f>SUM(L11:L13)</f>
        <v>70449</v>
      </c>
      <c r="M14" s="139"/>
      <c r="N14" s="140">
        <f>SUM(N11:N13)</f>
        <v>35699</v>
      </c>
      <c r="P14" s="140">
        <f>SUM(P11:P13)</f>
        <v>55707</v>
      </c>
      <c r="Q14" s="139"/>
      <c r="R14" s="140">
        <f>SUM(R11:R13)</f>
        <v>20669</v>
      </c>
      <c r="S14" s="139"/>
      <c r="T14" s="140">
        <f>SUM(T11:T13)</f>
        <v>12424</v>
      </c>
      <c r="U14" s="139"/>
      <c r="V14" s="140">
        <f>SUM(V11:V13)</f>
        <v>9835</v>
      </c>
      <c r="W14" s="139"/>
      <c r="X14" s="140">
        <f>SUM(X11:X13)</f>
        <v>12780</v>
      </c>
      <c r="Y14" s="139"/>
      <c r="Z14" s="140">
        <f>SUM(Z11:Z13)</f>
        <v>35038</v>
      </c>
      <c r="AA14" s="139"/>
      <c r="AB14" s="140">
        <f>SUM(AB11:AB13)</f>
        <v>22614</v>
      </c>
      <c r="AD14" s="140">
        <f>SUM(AD11:AD13)</f>
        <v>82275</v>
      </c>
    </row>
    <row r="15" spans="1:30" ht="12.6" customHeight="1" thickTop="1" x14ac:dyDescent="0.2">
      <c r="A15" s="60" t="s">
        <v>95</v>
      </c>
      <c r="B15" s="129">
        <f>B14/'[1]2 Stmt. of Operations'!C11</f>
        <v>0.33038588532714308</v>
      </c>
      <c r="C15" s="129"/>
      <c r="D15" s="129">
        <f>D14/'[1]2 Stmt. of Operations'!E11</f>
        <v>0.38054593397708586</v>
      </c>
      <c r="E15" s="129"/>
      <c r="F15" s="129">
        <f>F14/'[1]2 Stmt. of Operations'!G11</f>
        <v>0.31353760646744622</v>
      </c>
      <c r="G15" s="129"/>
      <c r="H15" s="129">
        <f>H14/'[1]2 Stmt. of Operations'!I11</f>
        <v>0.29051992576982355</v>
      </c>
      <c r="I15" s="129"/>
      <c r="J15" s="129">
        <f>J14/'[1]2 Stmt. of Operations'!K11</f>
        <v>0.31128137479896639</v>
      </c>
      <c r="K15" s="129"/>
      <c r="L15" s="129">
        <f>L14/'[1]2 Stmt. of Operations'!M11</f>
        <v>0.30662395487406258</v>
      </c>
      <c r="M15" s="129"/>
      <c r="N15" s="129">
        <f>N14/'[1]2 Stmt. of Operations'!O11</f>
        <v>0.3001807862097961</v>
      </c>
      <c r="O15" s="129"/>
      <c r="P15" s="129">
        <f>P14/'[1]2 Stmt. of Operations'!Q11</f>
        <v>0.27699077642145042</v>
      </c>
      <c r="Q15" s="129"/>
      <c r="R15" s="129">
        <f>R14/'[1]2 Stmt. of Operations'!S11</f>
        <v>0.36148518661023471</v>
      </c>
      <c r="S15" s="129"/>
      <c r="T15" s="129">
        <f>T14/'[1]2 Stmt. of Operations'!U11</f>
        <v>0.25886569154477646</v>
      </c>
      <c r="U15" s="129"/>
      <c r="V15" s="129">
        <f>V14/'[1]2 Stmt. of Operations'!W11</f>
        <v>0.21248784703467646</v>
      </c>
      <c r="W15" s="129"/>
      <c r="X15" s="129">
        <f>X14/'[1]2 Stmt. of Operations'!Y11</f>
        <v>0.25736034475814573</v>
      </c>
      <c r="Y15" s="129"/>
      <c r="Z15" s="129">
        <f>Z14/'[1]2 Stmt. of Operations'!AA11</f>
        <v>0.24342594329463585</v>
      </c>
      <c r="AA15" s="129"/>
      <c r="AB15" s="129">
        <f>AB14/'[1]2 Stmt. of Operations'!AC11</f>
        <v>0.23570244832869516</v>
      </c>
      <c r="AC15" s="129"/>
      <c r="AD15" s="129">
        <f>AD14/'[1]2 Stmt. of Operations'!AE11</f>
        <v>0.3673155051564802</v>
      </c>
    </row>
    <row r="16" spans="1:30" ht="12.6" customHeight="1" x14ac:dyDescent="0.2">
      <c r="A16" s="25"/>
    </row>
    <row r="17" spans="1:30" ht="12.6" customHeight="1" x14ac:dyDescent="0.2">
      <c r="A17" s="25" t="s">
        <v>93</v>
      </c>
      <c r="B17" s="138">
        <f>'[1]2 Stmt. of Operations'!C14</f>
        <v>28171</v>
      </c>
      <c r="C17" s="139">
        <f>'[1]2 Stmt. of Operations'!D14</f>
        <v>0</v>
      </c>
      <c r="D17" s="138">
        <f>'[1]2 Stmt. of Operations'!E14</f>
        <v>4629</v>
      </c>
      <c r="E17" s="139">
        <f>'[1]2 Stmt. of Operations'!F14</f>
        <v>0</v>
      </c>
      <c r="F17" s="138">
        <f>'[1]2 Stmt. of Operations'!G14</f>
        <v>10903</v>
      </c>
      <c r="G17" s="139">
        <f>'[1]2 Stmt. of Operations'!H14</f>
        <v>0</v>
      </c>
      <c r="H17" s="139">
        <f>'[1]2 Stmt. of Operations'!I14</f>
        <v>6791</v>
      </c>
      <c r="I17" s="139">
        <f>'[1]2 Stmt. of Operations'!J14</f>
        <v>0</v>
      </c>
      <c r="J17" s="139">
        <f>'[1]2 Stmt. of Operations'!K14</f>
        <v>5848</v>
      </c>
      <c r="K17" s="139">
        <f>'[1]2 Stmt. of Operations'!L14</f>
        <v>0</v>
      </c>
      <c r="L17" s="138">
        <f>'[1]2 Stmt. of Operations'!M14</f>
        <v>23542</v>
      </c>
      <c r="M17" s="139">
        <f>'[1]2 Stmt. of Operations'!N14</f>
        <v>0</v>
      </c>
      <c r="N17" s="138">
        <f>'[1]2 Stmt. of Operations'!O14</f>
        <v>12639</v>
      </c>
      <c r="O17">
        <f>'[1]2 Stmt. of Operations'!P14</f>
        <v>0</v>
      </c>
      <c r="P17" s="138">
        <f>'[1]2 Stmt. of Operations'!Q14</f>
        <v>24106</v>
      </c>
      <c r="Q17" s="139">
        <f>'[1]2 Stmt. of Operations'!R14</f>
        <v>0</v>
      </c>
      <c r="R17" s="138">
        <f>'[1]2 Stmt. of Operations'!S14</f>
        <v>5876</v>
      </c>
      <c r="S17" s="139">
        <f>'[1]2 Stmt. of Operations'!T14</f>
        <v>0</v>
      </c>
      <c r="T17" s="138">
        <f>'[1]2 Stmt. of Operations'!U14</f>
        <v>6116</v>
      </c>
      <c r="U17" s="139">
        <f>'[1]2 Stmt. of Operations'!V14</f>
        <v>0</v>
      </c>
      <c r="V17" s="139">
        <f>'[1]2 Stmt. of Operations'!W14</f>
        <v>6239</v>
      </c>
      <c r="W17" s="139">
        <f>'[1]2 Stmt. of Operations'!X14</f>
        <v>0</v>
      </c>
      <c r="X17" s="139">
        <f>'[1]2 Stmt. of Operations'!Y14</f>
        <v>5874</v>
      </c>
      <c r="Y17" s="139">
        <f>'[1]2 Stmt. of Operations'!Z14</f>
        <v>0</v>
      </c>
      <c r="Z17" s="138">
        <f>'[1]2 Stmt. of Operations'!AA14</f>
        <v>18230</v>
      </c>
      <c r="AA17" s="139">
        <f>'[1]2 Stmt. of Operations'!AB14</f>
        <v>0</v>
      </c>
      <c r="AB17" s="138">
        <f>'[1]2 Stmt. of Operations'!AC14</f>
        <v>12114</v>
      </c>
      <c r="AC17">
        <f>'[1]2 Stmt. of Operations'!AD14</f>
        <v>0</v>
      </c>
      <c r="AD17" s="138">
        <f>'[1]2 Stmt. of Operations'!AE14</f>
        <v>21787</v>
      </c>
    </row>
    <row r="18" spans="1:30" ht="12.6" customHeight="1" thickBot="1" x14ac:dyDescent="0.25">
      <c r="A18" s="60" t="s">
        <v>106</v>
      </c>
      <c r="B18" s="140">
        <f>B14+B17</f>
        <v>140039</v>
      </c>
      <c r="C18" s="139"/>
      <c r="D18" s="140">
        <f>D14+D17</f>
        <v>46048</v>
      </c>
      <c r="E18" s="139"/>
      <c r="F18" s="140">
        <f>F14+F17</f>
        <v>45653</v>
      </c>
      <c r="G18" s="139"/>
      <c r="H18" s="140">
        <f>H14+H17</f>
        <v>25264</v>
      </c>
      <c r="I18" s="139"/>
      <c r="J18" s="140">
        <f>J14+J17</f>
        <v>23074</v>
      </c>
      <c r="K18" s="139"/>
      <c r="L18" s="140">
        <f>L14+L17</f>
        <v>93991</v>
      </c>
      <c r="M18" s="139"/>
      <c r="N18" s="140">
        <f>N14+N17</f>
        <v>48338</v>
      </c>
      <c r="P18" s="140">
        <f>P14+P17</f>
        <v>79813</v>
      </c>
      <c r="Q18" s="139"/>
      <c r="R18" s="140">
        <f>R14+R17</f>
        <v>26545</v>
      </c>
      <c r="S18" s="139"/>
      <c r="T18" s="140">
        <f>T14+T17</f>
        <v>18540</v>
      </c>
      <c r="U18" s="139"/>
      <c r="V18" s="140">
        <f>V14+V17</f>
        <v>16074</v>
      </c>
      <c r="W18" s="139"/>
      <c r="X18" s="140">
        <f>X14+X17</f>
        <v>18654</v>
      </c>
      <c r="Y18" s="139"/>
      <c r="Z18" s="140">
        <f>Z14+Z17</f>
        <v>53268</v>
      </c>
      <c r="AA18" s="139"/>
      <c r="AB18" s="140">
        <f>AB14+AB17</f>
        <v>34728</v>
      </c>
      <c r="AD18" s="140">
        <f>AD14+AD17</f>
        <v>104062</v>
      </c>
    </row>
    <row r="19" spans="1:30" ht="12.6" customHeight="1" thickTop="1" x14ac:dyDescent="0.2">
      <c r="A19" s="60" t="s">
        <v>107</v>
      </c>
      <c r="B19" s="129">
        <f>B18/'[1]2 Stmt. of Operations'!C11</f>
        <v>0.41358484102091564</v>
      </c>
      <c r="C19" s="129"/>
      <c r="D19" s="129">
        <f>D18/'[1]2 Stmt. of Operations'!E11</f>
        <v>0.42307586295605515</v>
      </c>
      <c r="E19" s="129"/>
      <c r="F19" s="129">
        <f>F18/'[1]2 Stmt. of Operations'!G11</f>
        <v>0.41191172224628264</v>
      </c>
      <c r="G19" s="129"/>
      <c r="H19" s="129">
        <f>H18/'[1]2 Stmt. of Operations'!I11</f>
        <v>0.39732016481615451</v>
      </c>
      <c r="I19" s="129"/>
      <c r="J19" s="129">
        <f>J18/'[1]2 Stmt. of Operations'!K11</f>
        <v>0.41695729955366018</v>
      </c>
      <c r="K19" s="129"/>
      <c r="L19" s="129">
        <f>L18/'[1]2 Stmt. of Operations'!M11</f>
        <v>0.40908873287865005</v>
      </c>
      <c r="M19" s="129"/>
      <c r="N19" s="129">
        <f>N18/'[1]2 Stmt. of Operations'!O11</f>
        <v>0.40645785158713477</v>
      </c>
      <c r="O19" s="129"/>
      <c r="P19" s="129">
        <f>P18/'[1]2 Stmt. of Operations'!Q11</f>
        <v>0.39685254705019518</v>
      </c>
      <c r="Q19" s="129"/>
      <c r="R19" s="129">
        <f>R18/'[1]2 Stmt. of Operations'!S11</f>
        <v>0.46425198502920706</v>
      </c>
      <c r="S19" s="129"/>
      <c r="T19" s="129">
        <f>T18/'[1]2 Stmt. of Operations'!U11</f>
        <v>0.38629828728591076</v>
      </c>
      <c r="U19" s="129"/>
      <c r="V19" s="129">
        <f>V18/'[1]2 Stmt. of Operations'!W11</f>
        <v>0.34728313708544883</v>
      </c>
      <c r="W19" s="129"/>
      <c r="X19" s="129">
        <f>X18/'[1]2 Stmt. of Operations'!Y11</f>
        <v>0.37564944218454227</v>
      </c>
      <c r="Y19" s="129"/>
      <c r="Z19" s="129">
        <f>Z18/'[1]2 Stmt. of Operations'!AA11</f>
        <v>0.37007857604368577</v>
      </c>
      <c r="AA19" s="129"/>
      <c r="AB19" s="129">
        <f>AB18/'[1]2 Stmt. of Operations'!AC11</f>
        <v>0.36196491666927239</v>
      </c>
      <c r="AC19" s="129"/>
      <c r="AD19" s="129">
        <f>AD18/'[1]2 Stmt. of Operations'!AE11</f>
        <v>0.46458324032322873</v>
      </c>
    </row>
    <row r="21" spans="1:30" ht="12.6" customHeight="1" x14ac:dyDescent="0.2">
      <c r="B21" s="141"/>
      <c r="C21" s="141"/>
      <c r="D21" s="141"/>
      <c r="E21" s="141"/>
      <c r="F21" s="141"/>
      <c r="G21" s="141"/>
      <c r="H21" s="141"/>
      <c r="I21" s="141"/>
      <c r="J21" s="141"/>
      <c r="K21" s="141"/>
      <c r="L21" s="141"/>
      <c r="M21" s="141"/>
      <c r="N21" s="141"/>
      <c r="P21" s="141"/>
      <c r="Q21" s="141"/>
      <c r="R21" s="141"/>
      <c r="S21" s="141"/>
      <c r="T21" s="141"/>
      <c r="U21" s="141"/>
      <c r="V21" s="141"/>
      <c r="W21" s="141"/>
      <c r="X21" s="141"/>
      <c r="Y21" s="141"/>
      <c r="Z21" s="141"/>
      <c r="AA21" s="141"/>
      <c r="AB21" s="141"/>
      <c r="AD21" s="141"/>
    </row>
    <row r="23" spans="1:30" ht="12.6" customHeight="1" x14ac:dyDescent="0.2">
      <c r="B23" s="142"/>
      <c r="C23" s="142"/>
      <c r="D23" s="142"/>
      <c r="E23" s="142"/>
      <c r="F23" s="142"/>
      <c r="G23" s="142"/>
      <c r="H23" s="142"/>
      <c r="I23" s="142"/>
      <c r="J23" s="142"/>
      <c r="K23" s="142"/>
      <c r="L23" s="142"/>
      <c r="M23" s="142"/>
      <c r="N23" s="142"/>
      <c r="P23" s="142"/>
      <c r="Q23" s="142"/>
      <c r="R23" s="142"/>
      <c r="S23" s="142"/>
      <c r="T23" s="142"/>
      <c r="U23" s="142"/>
      <c r="V23" s="142"/>
      <c r="W23" s="142"/>
      <c r="X23" s="142"/>
      <c r="Y23" s="142"/>
      <c r="Z23" s="142"/>
      <c r="AA23" s="142"/>
      <c r="AB23" s="142"/>
      <c r="AD23" s="142"/>
    </row>
    <row r="24" spans="1:30" ht="12.6" customHeight="1" x14ac:dyDescent="0.2">
      <c r="B24" s="142"/>
      <c r="C24" s="142"/>
      <c r="D24" s="142"/>
      <c r="E24" s="142"/>
      <c r="F24" s="142"/>
      <c r="G24" s="142"/>
      <c r="H24" s="142"/>
      <c r="I24" s="142"/>
      <c r="J24" s="142"/>
      <c r="K24" s="142"/>
      <c r="L24" s="142"/>
      <c r="M24" s="142"/>
      <c r="N24" s="142"/>
      <c r="P24" s="142"/>
      <c r="Q24" s="142"/>
      <c r="R24" s="142"/>
      <c r="S24" s="142"/>
      <c r="T24" s="142"/>
      <c r="U24" s="142"/>
      <c r="V24" s="142"/>
      <c r="W24" s="142"/>
      <c r="X24" s="142"/>
      <c r="Y24" s="142"/>
      <c r="Z24" s="142"/>
      <c r="AA24" s="142"/>
      <c r="AB24" s="142"/>
      <c r="AD24" s="142"/>
    </row>
    <row r="25" spans="1:30" ht="12.6" customHeight="1" x14ac:dyDescent="0.2">
      <c r="B25" s="142"/>
      <c r="C25" s="142"/>
      <c r="D25" s="142"/>
      <c r="E25" s="142"/>
      <c r="F25" s="142"/>
      <c r="G25" s="142"/>
      <c r="H25" s="142"/>
      <c r="I25" s="142"/>
      <c r="J25" s="142"/>
      <c r="K25" s="142"/>
      <c r="L25" s="142"/>
      <c r="M25" s="142"/>
      <c r="N25" s="142"/>
      <c r="P25" s="142"/>
      <c r="Q25" s="142"/>
      <c r="R25" s="142"/>
      <c r="S25" s="142"/>
      <c r="T25" s="142"/>
      <c r="U25" s="142"/>
      <c r="V25" s="142"/>
      <c r="W25" s="142"/>
      <c r="X25" s="142"/>
      <c r="Y25" s="142"/>
      <c r="Z25" s="142"/>
      <c r="AA25" s="142"/>
      <c r="AB25" s="142"/>
      <c r="AD25" s="142"/>
    </row>
    <row r="26" spans="1:30" ht="12.6" customHeight="1" x14ac:dyDescent="0.2">
      <c r="B26" s="142"/>
      <c r="C26" s="142"/>
      <c r="D26" s="142"/>
      <c r="E26" s="142"/>
      <c r="F26" s="142"/>
      <c r="G26" s="142"/>
      <c r="H26" s="142"/>
      <c r="I26" s="142"/>
      <c r="J26" s="142"/>
      <c r="K26" s="142"/>
      <c r="L26" s="142"/>
      <c r="M26" s="142"/>
      <c r="N26" s="142"/>
      <c r="P26" s="142"/>
      <c r="Q26" s="142"/>
      <c r="R26" s="142"/>
      <c r="S26" s="142"/>
      <c r="T26" s="142"/>
      <c r="U26" s="142"/>
      <c r="V26" s="142"/>
      <c r="W26" s="142"/>
      <c r="X26" s="142"/>
      <c r="Y26" s="142"/>
      <c r="Z26" s="142"/>
      <c r="AA26" s="142"/>
      <c r="AB26" s="142"/>
      <c r="AD26" s="142"/>
    </row>
    <row r="27" spans="1:30" ht="12.6" customHeight="1" x14ac:dyDescent="0.2">
      <c r="B27" s="143"/>
      <c r="C27" s="143"/>
      <c r="D27" s="143"/>
      <c r="E27" s="143"/>
      <c r="F27" s="143"/>
      <c r="G27" s="143"/>
      <c r="H27" s="143"/>
      <c r="I27" s="143"/>
      <c r="J27" s="143"/>
      <c r="K27" s="143"/>
      <c r="L27" s="143"/>
      <c r="M27" s="143"/>
      <c r="N27" s="143"/>
      <c r="P27" s="143"/>
      <c r="Q27" s="143"/>
      <c r="R27" s="143"/>
      <c r="S27" s="143"/>
      <c r="T27" s="143"/>
      <c r="U27" s="143"/>
      <c r="V27" s="143"/>
      <c r="W27" s="143"/>
      <c r="X27" s="143"/>
      <c r="Y27" s="143"/>
      <c r="Z27" s="143"/>
      <c r="AA27" s="143"/>
      <c r="AB27" s="143"/>
      <c r="AD27" s="143"/>
    </row>
    <row r="28" spans="1:30" ht="12.6" customHeight="1" x14ac:dyDescent="0.2">
      <c r="B28" s="144"/>
      <c r="C28" s="144"/>
      <c r="D28" s="144"/>
      <c r="E28" s="144"/>
      <c r="F28" s="144"/>
      <c r="G28" s="144"/>
      <c r="H28" s="144"/>
      <c r="I28" s="144"/>
      <c r="J28" s="144"/>
      <c r="K28" s="144"/>
      <c r="L28" s="144"/>
      <c r="M28" s="144"/>
      <c r="N28" s="144"/>
      <c r="P28" s="144"/>
      <c r="Q28" s="144"/>
      <c r="R28" s="144"/>
      <c r="S28" s="144"/>
      <c r="T28" s="144"/>
      <c r="U28" s="144"/>
      <c r="V28" s="144"/>
      <c r="W28" s="144"/>
      <c r="X28" s="144"/>
      <c r="Y28" s="144"/>
      <c r="Z28" s="144"/>
      <c r="AA28" s="144"/>
      <c r="AB28" s="144"/>
      <c r="AD28" s="144"/>
    </row>
    <row r="29" spans="1:30" ht="12.6" customHeight="1" x14ac:dyDescent="0.2">
      <c r="B29" s="142"/>
      <c r="C29" s="142"/>
      <c r="D29" s="142"/>
      <c r="E29" s="142"/>
      <c r="F29" s="142"/>
      <c r="G29" s="142"/>
      <c r="H29" s="142"/>
      <c r="I29" s="142"/>
      <c r="J29" s="142"/>
      <c r="K29" s="142"/>
      <c r="L29" s="142"/>
      <c r="M29" s="142"/>
      <c r="N29" s="142"/>
      <c r="P29" s="142"/>
      <c r="Q29" s="142"/>
      <c r="R29" s="142"/>
      <c r="S29" s="142"/>
      <c r="T29" s="142"/>
      <c r="U29" s="142"/>
      <c r="V29" s="142"/>
      <c r="W29" s="142"/>
      <c r="X29" s="142"/>
      <c r="Y29" s="142"/>
      <c r="Z29" s="142"/>
      <c r="AA29" s="142"/>
      <c r="AB29" s="142"/>
      <c r="AD29" s="142"/>
    </row>
    <row r="30" spans="1:30" ht="12.6" customHeight="1" x14ac:dyDescent="0.2">
      <c r="B30" s="142"/>
      <c r="C30" s="142"/>
      <c r="D30" s="142"/>
      <c r="E30" s="142"/>
      <c r="F30" s="142"/>
      <c r="G30" s="142"/>
      <c r="H30" s="142"/>
      <c r="I30" s="142"/>
      <c r="J30" s="142"/>
      <c r="K30" s="142"/>
      <c r="L30" s="142"/>
      <c r="M30" s="142"/>
      <c r="N30" s="142"/>
      <c r="P30" s="142"/>
      <c r="Q30" s="142"/>
      <c r="R30" s="142"/>
      <c r="S30" s="142"/>
      <c r="T30" s="142"/>
      <c r="U30" s="142"/>
      <c r="V30" s="142"/>
      <c r="W30" s="142"/>
      <c r="X30" s="142"/>
      <c r="Y30" s="142"/>
      <c r="Z30" s="142"/>
      <c r="AA30" s="142"/>
      <c r="AB30" s="142"/>
      <c r="AD30" s="142"/>
    </row>
    <row r="31" spans="1:30" ht="12.6" customHeight="1" x14ac:dyDescent="0.2">
      <c r="B31" s="143"/>
      <c r="C31" s="143"/>
      <c r="D31" s="143"/>
      <c r="E31" s="143"/>
      <c r="F31" s="143"/>
      <c r="G31" s="143"/>
      <c r="H31" s="143"/>
      <c r="I31" s="143"/>
      <c r="J31" s="143"/>
      <c r="K31" s="143"/>
      <c r="L31" s="143"/>
      <c r="M31" s="143"/>
      <c r="N31" s="143"/>
      <c r="P31" s="143"/>
      <c r="Q31" s="143"/>
      <c r="R31" s="143"/>
      <c r="S31" s="143"/>
      <c r="T31" s="143"/>
      <c r="U31" s="143"/>
      <c r="V31" s="143"/>
      <c r="W31" s="143"/>
      <c r="X31" s="143"/>
      <c r="Y31" s="143"/>
      <c r="Z31" s="143"/>
      <c r="AA31" s="143"/>
      <c r="AB31" s="143"/>
      <c r="AD31" s="143"/>
    </row>
  </sheetData>
  <mergeCells count="6">
    <mergeCell ref="R6:X6"/>
    <mergeCell ref="D6:J6"/>
    <mergeCell ref="A1:AD1"/>
    <mergeCell ref="A2:AD2"/>
    <mergeCell ref="A3:AD3"/>
    <mergeCell ref="A4:AD4"/>
  </mergeCells>
  <pageMargins left="0.7" right="0.7" top="0.75" bottom="0.75" header="0.3" footer="0.3"/>
  <pageSetup scale="42" orientation="landscape" r:id="rId1"/>
</worksheet>
</file>

<file path=docMetadata/LabelInfo.xml><?xml version="1.0" encoding="utf-8"?>
<clbl:labelList xmlns:clbl="http://schemas.microsoft.com/office/2020/mipLabelMetadata">
  <clbl:label id="{da623df2-7a25-4a8f-b59b-3a3459c1375f}" enabled="1" method="Standard" siteId="{16532572-d567-4d67-8727-f12f7bb6aed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Disclaimers</vt:lpstr>
      <vt:lpstr>1 Balance Sheet</vt:lpstr>
      <vt:lpstr>2 Stmt. of Operations</vt:lpstr>
      <vt:lpstr>3 Stmt. of Cash Flows</vt:lpstr>
      <vt:lpstr>4 Supplemental Financial Data</vt:lpstr>
      <vt:lpstr>5 GAAP to Non GAAP Net Income</vt:lpstr>
      <vt:lpstr>6 GAAP NI toEBITDA toAdj EBITDA</vt:lpstr>
      <vt:lpstr>7 GAAP to Non GAAP Fin Measures</vt:lpstr>
      <vt:lpstr>8 GAAP to Non-GAAP to Cash GP</vt:lpstr>
      <vt:lpstr>9 Additional Capex data </vt:lpstr>
      <vt:lpstr>'1 Balance Sheet'!Print_Area</vt:lpstr>
      <vt:lpstr>'2 Stmt. of Operations'!Print_Area</vt:lpstr>
      <vt:lpstr>'3 Stmt. of Cash Flows'!Print_Area</vt:lpstr>
      <vt:lpstr>'4 Supplemental Financial Data'!Print_Area</vt:lpstr>
      <vt:lpstr>'5 GAAP to Non GAAP Net Income'!Print_Area</vt:lpstr>
      <vt:lpstr>'6 GAAP NI toEBITDA toAdj EBITDA'!Print_Area</vt:lpstr>
      <vt:lpstr>'7 GAAP to Non GAAP Fin Measures'!Print_Area</vt:lpstr>
      <vt:lpstr>'8 GAAP to Non-GAAP to Cash GP'!Print_Area</vt:lpstr>
      <vt:lpstr>'9 Additional Capex data '!Print_Area</vt:lpstr>
      <vt:lpstr>Disclaimers!Print_Area</vt:lpstr>
    </vt:vector>
  </TitlesOfParts>
  <Company>Limelight Networks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dc:creator>
  <cp:lastModifiedBy>Sinha, Sameet</cp:lastModifiedBy>
  <cp:lastPrinted>2023-07-19T16:30:13Z</cp:lastPrinted>
  <dcterms:created xsi:type="dcterms:W3CDTF">2007-10-25T14:25:50Z</dcterms:created>
  <dcterms:modified xsi:type="dcterms:W3CDTF">2023-07-19T16:31:02Z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